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8.xml" ContentType="application/vnd.openxmlformats-officedocument.spreadsheetml.worksheet+xml"/>
  <Override PartName="/xl/worksheets/sheet7.xml" ContentType="application/vnd.openxmlformats-officedocument.spreadsheetml.worksheet+xml"/>
  <Override PartName="/xl/worksheets/sheet6.xml" ContentType="application/vnd.openxmlformats-officedocument.spreadsheetml.worksheet+xml"/>
  <Override PartName="/xl/worksheets/sheet5.xml" ContentType="application/vnd.openxmlformats-officedocument.spreadsheetml.worksheet+xml"/>
  <Override PartName="/xl/worksheets/sheet4.xml" ContentType="application/vnd.openxmlformats-officedocument.spreadsheetml.worksheet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304" firstSheet="0" activeTab="2"/>
  </bookViews>
  <sheets>
    <sheet name="Major" sheetId="1" state="visible" r:id="rId2"/>
    <sheet name="Clarified" sheetId="2" state="visible" r:id="rId3"/>
    <sheet name="Standard" sheetId="3" state="visible" r:id="rId4"/>
    <sheet name="Other Funds" sheetId="4" state="visible" r:id="rId5"/>
    <sheet name="Police Wages" sheetId="5" state="visible" r:id="rId6"/>
    <sheet name="Police Contractual" sheetId="6" state="visible" r:id="rId7"/>
    <sheet name="Parks Contractual" sheetId="7" state="visible" r:id="rId8"/>
    <sheet name="Fire Contractual" sheetId="8" state="visible" r:id="rId9"/>
  </sheets>
  <calcPr iterateCount="100" refMode="A1" iterate="false" iterateDelta="0.001"/>
</workbook>
</file>

<file path=xl/sharedStrings.xml><?xml version="1.0" encoding="utf-8"?>
<sst xmlns="http://schemas.openxmlformats.org/spreadsheetml/2006/main" count="287" uniqueCount="166">
  <si>
    <t>“Major Changes View” of Sleepy Hollow's 2016-17 Mayor's Budget</t>
  </si>
  <si>
    <t>by Daniel Convissor,   danielc@panix.com,   @DanielConvissor.    April 19, 2016.</t>
  </si>
  <si>
    <t>Expenditure/Revenue totals are based on my “Clarified View” (see next page)</t>
  </si>
  <si>
    <t>2015/2016</t>
  </si>
  <si>
    <t>2016/2017</t>
  </si>
  <si>
    <t>% of Sect.</t>
  </si>
  <si>
    <t>% of Total</t>
  </si>
  <si>
    <t>Final</t>
  </si>
  <si>
    <t>Mayor's</t>
  </si>
  <si>
    <t>Change</t>
  </si>
  <si>
    <t>General Fund Expenditures</t>
  </si>
  <si>
    <t>General Govt. Support</t>
  </si>
  <si>
    <t>Trustee Salary (A1010.100)</t>
  </si>
  <si>
    <t>$4,750 -&gt; $6,000</t>
  </si>
  <si>
    <t>Clerk's Office, Wages (A1410.100)</t>
  </si>
  <si>
    <t>Move one person from part time to full time</t>
  </si>
  <si>
    <t>Insurance (A1910.400)</t>
  </si>
  <si>
    <t>Premium cost increases, plus new vehicles</t>
  </si>
  <si>
    <t>Financial</t>
  </si>
  <si>
    <t>Several minor increases</t>
  </si>
  <si>
    <t>Public Safety</t>
  </si>
  <si>
    <t>Police, Wages (A3120.1)</t>
  </si>
  <si>
    <t>New union contract, haven't received raise in a few years</t>
  </si>
  <si>
    <t>Fire, Protective Gear (A3410.425)</t>
  </si>
  <si>
    <t>Required equipment for new members</t>
  </si>
  <si>
    <t>Transportation</t>
  </si>
  <si>
    <t>Street Lighting (A5182.400)</t>
  </si>
  <si>
    <t>Convert street lighting to LED's</t>
  </si>
  <si>
    <t>Culture and Recreation</t>
  </si>
  <si>
    <t>Parks Maint., Contractual (A7110.400)</t>
  </si>
  <si>
    <t>Flowers for Beekman Ave (matches funds raised by Chamber of Commerce), increased maintenance in Kingsland (Devries &amp; Barnhardt)</t>
  </si>
  <si>
    <t>Community Opportunity Ctr. (A7989.479)</t>
  </si>
  <si>
    <t>“Basketball Nights” youth program</t>
  </si>
  <si>
    <t>Youth, Materials &amp; Supplies (A3710.410)</t>
  </si>
  <si>
    <t>Equipment for all sports, not just baseball</t>
  </si>
  <si>
    <t>Water Fund Expenses</t>
  </si>
  <si>
    <t>Water Purchase (F8320.467)</t>
  </si>
  <si>
    <t>(Overly?) conservative budgeting.  Actual spending is much lower ($630k - $930k)</t>
  </si>
  <si>
    <t>Transmission, Personal Svcs. (F8340.100)</t>
  </si>
  <si>
    <t>New employee, plus raises</t>
  </si>
  <si>
    <t>General Fund Revenues</t>
  </si>
  <si>
    <t>Property Taxes</t>
  </si>
  <si>
    <t>Bails &amp; Fines (A2610)</t>
  </si>
  <si>
    <t>Building Fines (A2610.1)</t>
  </si>
  <si>
    <t>“Clarified View” of Sleepy Hollow's 2016-17 Mayor's Budget</t>
  </si>
  <si>
    <t>Note: “Public Safety” “2015-16 Final” number here is correct.  The 2015-2016 number in the Mayor's Budget is a typo.</t>
  </si>
  <si>
    <t>Items Subtracted in this View</t>
  </si>
  <si>
    <t>* Contingency</t>
  </si>
  <si>
    <t>Not a “real” expense</t>
  </si>
  <si>
    <t>** Sports Camp</t>
  </si>
  <si>
    <t>Program is self-funding</t>
  </si>
  <si>
    <t>** Celebrations, Personal Services</t>
  </si>
  <si>
    <t>New line for accounting purposes, not new funding</t>
  </si>
  <si>
    <t>2015-2016</t>
  </si>
  <si>
    <t>2016-2017</t>
  </si>
  <si>
    <t>General Fund Expenses</t>
  </si>
  <si>
    <t>General Govt. Support *</t>
  </si>
  <si>
    <t>Health</t>
  </si>
  <si>
    <t>Economic Assistance</t>
  </si>
  <si>
    <t>Culture and Recreation **</t>
  </si>
  <si>
    <t>Home and Community Svcs.</t>
  </si>
  <si>
    <t>Employee Benefits</t>
  </si>
  <si>
    <t>Debt Service</t>
  </si>
  <si>
    <t>Other Fund Real Expenses</t>
  </si>
  <si>
    <t>Sanitation</t>
  </si>
  <si>
    <t>Parking</t>
  </si>
  <si>
    <t>Water</t>
  </si>
  <si>
    <t>Sewer</t>
  </si>
  <si>
    <t>Total Real Expenses</t>
  </si>
  <si>
    <t>Real Property Tax</t>
  </si>
  <si>
    <t>Other Property Tax Items</t>
  </si>
  <si>
    <t>Non Property Tax Items</t>
  </si>
  <si>
    <t>Departmental Income **</t>
  </si>
  <si>
    <t>Intergovernmental Charges</t>
  </si>
  <si>
    <t>Use of Money and Property</t>
  </si>
  <si>
    <t>Sale of Licenses and Permits</t>
  </si>
  <si>
    <t>Fines and Forfeitures</t>
  </si>
  <si>
    <t>Compensation for Losses</t>
  </si>
  <si>
    <t>Miscellaneous</t>
  </si>
  <si>
    <t>State Aid</t>
  </si>
  <si>
    <t>Other Fund Real Revenues</t>
  </si>
  <si>
    <t>Total Real Revenues</t>
  </si>
  <si>
    <t>“Standard View” of Sleepy Hollow's 2016-17 Mayor's Budget</t>
  </si>
  <si>
    <t>Departmental Income</t>
  </si>
  <si>
    <t>Other Funds, Sleepy Hollow's 2016-17 “Mayor's Budget”</t>
  </si>
  <si>
    <t>Sanitation Fund</t>
  </si>
  <si>
    <t>Expenses</t>
  </si>
  <si>
    <t>Real Revenue</t>
  </si>
  <si>
    <t>Interfund Transfer (subsidy)</t>
  </si>
  <si>
    <t>Total “Revenue”</t>
  </si>
  <si>
    <t>Parking Fund</t>
  </si>
  <si>
    <t>Real Expenses</t>
  </si>
  <si>
    <t>Interfund Transfer</t>
  </si>
  <si>
    <t>Total “Expenses”</t>
  </si>
  <si>
    <t>Revenue</t>
  </si>
  <si>
    <t>Water Fund</t>
  </si>
  <si>
    <t>Sewer Fund</t>
  </si>
  <si>
    <t>Police Department Wages</t>
  </si>
  <si>
    <t>2015-16 Final</t>
  </si>
  <si>
    <t>2016-17 Mayor's</t>
  </si>
  <si>
    <t>Change/Person</t>
  </si>
  <si>
    <t>Change Total</t>
  </si>
  <si>
    <t>Police Chief (80%)</t>
  </si>
  <si>
    <t>Lieutenant</t>
  </si>
  <si>
    <t>Sergeant/Detective</t>
  </si>
  <si>
    <t>Sergeant</t>
  </si>
  <si>
    <t>Detective Patrolman/SRO</t>
  </si>
  <si>
    <t>Patrolman I</t>
  </si>
  <si>
    <t>Patrolman II</t>
  </si>
  <si>
    <t>Patrolman III</t>
  </si>
  <si>
    <t>Patrolman IV</t>
  </si>
  <si>
    <t>Uncertified Police Officer</t>
  </si>
  <si>
    <t>Overtime</t>
  </si>
  <si>
    <t>Part Time/Clerical</t>
  </si>
  <si>
    <t>Longevity</t>
  </si>
  <si>
    <t>Out of Title</t>
  </si>
  <si>
    <t>Holiday Pay</t>
  </si>
  <si>
    <t>Personal Incentive</t>
  </si>
  <si>
    <t>Sick Incentive</t>
  </si>
  <si>
    <t>EMT Stipend</t>
  </si>
  <si>
    <t>Total Police Wages (A3120.1)</t>
  </si>
  <si>
    <t>Police Department Contractual Expense Detail (A3120.400)</t>
  </si>
  <si>
    <t>% of Section</t>
  </si>
  <si>
    <t>Amended</t>
  </si>
  <si>
    <t>.410 Materials &amp; Supplies</t>
  </si>
  <si>
    <t>.411 Office Supplies</t>
  </si>
  <si>
    <t>.412 Uniforms</t>
  </si>
  <si>
    <t>.420 Telephone</t>
  </si>
  <si>
    <t>.421 Cell Phone</t>
  </si>
  <si>
    <t>.423 Utilities</t>
  </si>
  <si>
    <t>.440 Printing &amp; Advertising</t>
  </si>
  <si>
    <t>.441 Detective Division</t>
  </si>
  <si>
    <t>.442 Patrol Division</t>
  </si>
  <si>
    <t>.443 Bike Patrol</t>
  </si>
  <si>
    <t>.444 Quartermaster</t>
  </si>
  <si>
    <t>.448 IT Consultants</t>
  </si>
  <si>
    <t>.452 Equipment Lease or Rental</t>
  </si>
  <si>
    <t>.460 Postage</t>
  </si>
  <si>
    <t>.461 Vehicle Maintenance &amp; Repair</t>
  </si>
  <si>
    <t>.462 Equipment Maintenance &amp; Repair</t>
  </si>
  <si>
    <t>.463 Building Maintenance &amp; Repair</t>
  </si>
  <si>
    <t>.464 Software Maintenance</t>
  </si>
  <si>
    <t>.470 Membership/Subscriptions</t>
  </si>
  <si>
    <t>.471 Professional Development</t>
  </si>
  <si>
    <t>.472 K-9 Equipment</t>
  </si>
  <si>
    <t>.476 Medical Services</t>
  </si>
  <si>
    <t>.499 Contractual Expenses</t>
  </si>
  <si>
    <t>A3120.400 Total</t>
  </si>
  <si>
    <t>Parks Maintenance Contractual Expenses (A7110.400)</t>
  </si>
  <si>
    <t>.490 Barnhardt Park</t>
  </si>
  <si>
    <t>.491 Devries Park</t>
  </si>
  <si>
    <t>.492 Douglas Park</t>
  </si>
  <si>
    <t>.493 Kingsland Point Park</t>
  </si>
  <si>
    <t>.494 Sykes Park</t>
  </si>
  <si>
    <t>.495 Flowers</t>
  </si>
  <si>
    <t>.496 John Horan Park</t>
  </si>
  <si>
    <t>.497 Lighthouse Tour</t>
  </si>
  <si>
    <t>.498 Lighthouse Maintenance</t>
  </si>
  <si>
    <t>A7110.400 Total</t>
  </si>
  <si>
    <t>Fire Contractual Expenses (A3410.400)</t>
  </si>
  <si>
    <t>.415 Cleaning Supplies</t>
  </si>
  <si>
    <t>.418 Snow Watch</t>
  </si>
  <si>
    <t>.425 Protective Gear</t>
  </si>
  <si>
    <t>.473 Marine Unit</t>
  </si>
  <si>
    <t>.475 Fire Prevention</t>
  </si>
  <si>
    <t>A3410.400 Total</t>
  </si>
</sst>
</file>

<file path=xl/styles.xml><?xml version="1.0" encoding="utf-8"?>
<styleSheet xmlns="http://schemas.openxmlformats.org/spreadsheetml/2006/main">
  <numFmts count="8">
    <numFmt numFmtId="164" formatCode="GENERAL"/>
    <numFmt numFmtId="165" formatCode="#,##0\ ;\(#,##0\)"/>
    <numFmt numFmtId="166" formatCode="0.0%;\(0.0%\)"/>
    <numFmt numFmtId="167" formatCode="0%;\(0%\)"/>
    <numFmt numFmtId="168" formatCode="0.0%;\(0.0%\);\-"/>
    <numFmt numFmtId="169" formatCode="0%"/>
    <numFmt numFmtId="170" formatCode="0.0%"/>
    <numFmt numFmtId="171" formatCode="[$$-409]#,##0;[RED]\-[$$-409]#,##0"/>
  </numFmts>
  <fonts count="13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name val="Arial"/>
      <family val="2"/>
      <charset val="1"/>
    </font>
    <font>
      <sz val="7"/>
      <name val="Arial"/>
      <family val="2"/>
      <charset val="1"/>
    </font>
    <font>
      <sz val="8"/>
      <name val="Arial"/>
      <family val="2"/>
      <charset val="1"/>
    </font>
    <font>
      <b val="true"/>
      <sz val="8"/>
      <name val="Arial"/>
      <family val="2"/>
      <charset val="1"/>
    </font>
    <font>
      <b val="true"/>
      <sz val="9"/>
      <name val="Arial"/>
      <family val="2"/>
      <charset val="1"/>
    </font>
    <font>
      <b val="true"/>
      <sz val="15"/>
      <name val="Arial"/>
      <family val="2"/>
      <charset val="1"/>
    </font>
    <font>
      <b val="true"/>
      <sz val="11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13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8080"/>
        <bgColor rgb="FFFF99CC"/>
      </patternFill>
    </fill>
  </fills>
  <borders count="3">
    <border diagonalUp="false" diagonalDown="false">
      <left/>
      <right/>
      <top/>
      <bottom/>
      <diagonal/>
    </border>
    <border diagonalUp="false" diagonalDown="false">
      <left/>
      <right/>
      <top style="hair"/>
      <bottom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8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6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5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6" fontId="6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7" fontId="6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7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7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6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8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6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5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8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top" textRotation="0" wrapText="false" indent="1" shrinkToFit="false"/>
      <protection locked="true" hidden="false"/>
    </xf>
    <xf numFmtId="169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top" textRotation="0" wrapText="false" indent="6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5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7" fontId="7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5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6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0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8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8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9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6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0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1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11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1" shrinkToFit="false"/>
      <protection locked="true" hidden="false"/>
    </xf>
    <xf numFmtId="165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general" vertical="bottom" textRotation="0" wrapText="false" indent="1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false" indent="1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71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1" fontId="0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70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71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70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7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51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50" zoomScaleNormal="150" zoomScalePageLayoutView="100" workbookViewId="0">
      <selection pane="topLeft" activeCell="F11" activeCellId="0" sqref="F11"/>
    </sheetView>
  </sheetViews>
  <sheetFormatPr defaultRowHeight="12.8"/>
  <cols>
    <col collapsed="false" hidden="false" max="1" min="1" style="0" width="33.9897959183673"/>
    <col collapsed="false" hidden="false" max="3" min="2" style="0" width="9.54081632653061"/>
    <col collapsed="false" hidden="false" max="4" min="4" style="0" width="10.2755102040816"/>
    <col collapsed="false" hidden="false" max="7" min="5" style="0" width="7.77551020408163"/>
    <col collapsed="false" hidden="false" max="8" min="8" style="0" width="11.5204081632653"/>
    <col collapsed="false" hidden="false" max="9" min="9" style="0" width="37.7908163265306"/>
    <col collapsed="false" hidden="false" max="1025" min="10" style="0" width="11.5204081632653"/>
  </cols>
  <sheetData>
    <row r="1" customFormat="false" ht="17.35" hidden="false" customHeight="false" outlineLevel="0" collapsed="false">
      <c r="A1" s="1" t="s">
        <v>0</v>
      </c>
    </row>
    <row r="2" customFormat="false" ht="12.8" hidden="false" customHeight="false" outlineLevel="0" collapsed="false">
      <c r="A2" s="2" t="s">
        <v>1</v>
      </c>
    </row>
    <row r="3" customFormat="false" ht="17.4" hidden="false" customHeight="true" outlineLevel="0" collapsed="false">
      <c r="A3" s="2" t="s">
        <v>2</v>
      </c>
    </row>
    <row r="4" customFormat="false" ht="12.8" hidden="false" customHeight="false" outlineLevel="0" collapsed="false">
      <c r="G4" s="3"/>
    </row>
    <row r="5" s="4" customFormat="true" ht="11.5" hidden="false" customHeight="true" outlineLevel="0" collapsed="false">
      <c r="B5" s="5" t="s">
        <v>3</v>
      </c>
      <c r="C5" s="5" t="s">
        <v>4</v>
      </c>
      <c r="D5" s="6"/>
      <c r="E5" s="7"/>
      <c r="F5" s="8" t="s">
        <v>5</v>
      </c>
      <c r="G5" s="9" t="s">
        <v>6</v>
      </c>
    </row>
    <row r="6" customFormat="false" ht="11.5" hidden="false" customHeight="true" outlineLevel="0" collapsed="false">
      <c r="A6" s="4"/>
      <c r="B6" s="5" t="s">
        <v>7</v>
      </c>
      <c r="C6" s="5" t="s">
        <v>8</v>
      </c>
      <c r="D6" s="5" t="s">
        <v>9</v>
      </c>
      <c r="E6" s="10" t="s">
        <v>9</v>
      </c>
      <c r="F6" s="8" t="s">
        <v>9</v>
      </c>
      <c r="G6" s="9" t="s">
        <v>9</v>
      </c>
    </row>
    <row r="7" customFormat="false" ht="11.5" hidden="false" customHeight="true" outlineLevel="0" collapsed="false">
      <c r="A7" s="4"/>
      <c r="B7" s="5"/>
      <c r="C7" s="5"/>
      <c r="D7" s="5"/>
      <c r="E7" s="10"/>
      <c r="F7" s="10"/>
      <c r="G7" s="9"/>
    </row>
    <row r="8" customFormat="false" ht="11.5" hidden="false" customHeight="true" outlineLevel="0" collapsed="false">
      <c r="A8" s="11" t="s">
        <v>10</v>
      </c>
      <c r="B8" s="12" t="n">
        <f aca="false">+Clarified!B21</f>
        <v>16127716</v>
      </c>
      <c r="C8" s="12" t="n">
        <f aca="false">+Clarified!C21</f>
        <v>16684408</v>
      </c>
      <c r="D8" s="12" t="n">
        <f aca="false">+C8-B8</f>
        <v>556692</v>
      </c>
      <c r="E8" s="13" t="n">
        <f aca="false">+D8/B8</f>
        <v>0.034517720922169</v>
      </c>
      <c r="F8" s="13"/>
      <c r="G8" s="14"/>
    </row>
    <row r="9" customFormat="false" ht="11.5" hidden="false" customHeight="true" outlineLevel="0" collapsed="false">
      <c r="B9" s="6"/>
      <c r="C9" s="6"/>
      <c r="D9" s="15"/>
      <c r="E9" s="16"/>
      <c r="F9" s="16"/>
      <c r="G9" s="17"/>
    </row>
    <row r="10" customFormat="false" ht="11.5" hidden="false" customHeight="true" outlineLevel="0" collapsed="false">
      <c r="A10" s="11" t="s">
        <v>11</v>
      </c>
      <c r="B10" s="6" t="n">
        <f aca="false">+Clarified!B12</f>
        <v>2372654</v>
      </c>
      <c r="C10" s="6" t="n">
        <f aca="false">+Clarified!C12</f>
        <v>2455564</v>
      </c>
      <c r="D10" s="18" t="n">
        <f aca="false">Major!C10-Major!B10</f>
        <v>82910</v>
      </c>
      <c r="E10" s="19"/>
      <c r="F10" s="19"/>
      <c r="G10" s="17"/>
    </row>
    <row r="11" customFormat="false" ht="11.5" hidden="false" customHeight="true" outlineLevel="0" collapsed="false">
      <c r="A11" s="20" t="s">
        <v>12</v>
      </c>
      <c r="B11" s="18" t="n">
        <v>28500</v>
      </c>
      <c r="C11" s="18" t="n">
        <v>36000</v>
      </c>
      <c r="D11" s="18" t="n">
        <f aca="false">Major!C11-Major!B11</f>
        <v>7500</v>
      </c>
      <c r="E11" s="19" t="n">
        <f aca="false">IF(B11=0,NA(),D11/B11)</f>
        <v>0.263157894736842</v>
      </c>
      <c r="F11" s="21" t="n">
        <f aca="false">D11/D$10</f>
        <v>0.0904595344349294</v>
      </c>
      <c r="G11" s="22" t="n">
        <f aca="false">+D11/D$8</f>
        <v>0.0134724407751504</v>
      </c>
    </row>
    <row r="12" customFormat="false" ht="11.5" hidden="false" customHeight="true" outlineLevel="0" collapsed="false">
      <c r="A12" s="23" t="s">
        <v>13</v>
      </c>
      <c r="B12" s="18"/>
      <c r="C12" s="18"/>
      <c r="D12" s="18"/>
      <c r="E12" s="19"/>
      <c r="F12" s="21"/>
      <c r="G12" s="22"/>
    </row>
    <row r="13" customFormat="false" ht="11.5" hidden="false" customHeight="true" outlineLevel="0" collapsed="false">
      <c r="A13" s="20" t="s">
        <v>14</v>
      </c>
      <c r="B13" s="18" t="n">
        <v>120327</v>
      </c>
      <c r="C13" s="18" t="n">
        <v>129829</v>
      </c>
      <c r="D13" s="18" t="n">
        <f aca="false">Major!C13-Major!B13</f>
        <v>9502</v>
      </c>
      <c r="E13" s="19" t="n">
        <f aca="false">IF(B13=0,NA(),D13/B13)</f>
        <v>0.0789681451378327</v>
      </c>
      <c r="F13" s="21" t="n">
        <f aca="false">D13/D$10</f>
        <v>0.114606199493427</v>
      </c>
      <c r="G13" s="22" t="n">
        <f aca="false">+D13/D$8</f>
        <v>0.0170686842993972</v>
      </c>
    </row>
    <row r="14" customFormat="false" ht="11.5" hidden="false" customHeight="true" outlineLevel="0" collapsed="false">
      <c r="A14" s="23" t="s">
        <v>15</v>
      </c>
      <c r="B14" s="18"/>
      <c r="C14" s="18"/>
      <c r="D14" s="18"/>
      <c r="E14" s="19"/>
      <c r="F14" s="21"/>
      <c r="G14" s="22"/>
    </row>
    <row r="15" customFormat="false" ht="11.5" hidden="false" customHeight="true" outlineLevel="0" collapsed="false">
      <c r="A15" s="20" t="s">
        <v>16</v>
      </c>
      <c r="B15" s="18" t="n">
        <v>200000</v>
      </c>
      <c r="C15" s="18" t="n">
        <v>239713</v>
      </c>
      <c r="D15" s="18" t="n">
        <f aca="false">Major!C15-Major!B15</f>
        <v>39713</v>
      </c>
      <c r="E15" s="19" t="n">
        <f aca="false">IF(B15=0,NA(),D15/B15)</f>
        <v>0.198565</v>
      </c>
      <c r="F15" s="21" t="n">
        <f aca="false">D15/D$10</f>
        <v>0.47898926546858</v>
      </c>
      <c r="G15" s="22" t="n">
        <f aca="false">+D15/D$8</f>
        <v>0.0713374720671395</v>
      </c>
    </row>
    <row r="16" customFormat="false" ht="11.5" hidden="false" customHeight="true" outlineLevel="0" collapsed="false">
      <c r="A16" s="23" t="s">
        <v>17</v>
      </c>
      <c r="B16" s="18"/>
      <c r="C16" s="18"/>
      <c r="D16" s="18"/>
      <c r="E16" s="19"/>
      <c r="F16" s="21"/>
      <c r="G16" s="22"/>
    </row>
    <row r="17" customFormat="false" ht="11.5" hidden="false" customHeight="true" outlineLevel="0" collapsed="false">
      <c r="A17" s="20" t="s">
        <v>18</v>
      </c>
      <c r="B17" s="18" t="n">
        <v>340685</v>
      </c>
      <c r="C17" s="18" t="n">
        <v>350185</v>
      </c>
      <c r="D17" s="18" t="n">
        <f aca="false">Major!C17-Major!B17</f>
        <v>9500</v>
      </c>
      <c r="E17" s="19" t="n">
        <f aca="false">IF(B17=0,NA(),D17/B17)</f>
        <v>0.0278849964043031</v>
      </c>
      <c r="F17" s="21" t="n">
        <f aca="false">D17/D$10</f>
        <v>0.114582076950911</v>
      </c>
      <c r="G17" s="22" t="n">
        <f aca="false">+D17/D$8</f>
        <v>0.0170650916485238</v>
      </c>
    </row>
    <row r="18" customFormat="false" ht="11.5" hidden="false" customHeight="true" outlineLevel="0" collapsed="false">
      <c r="A18" s="23" t="s">
        <v>19</v>
      </c>
      <c r="B18" s="18"/>
      <c r="C18" s="18"/>
      <c r="D18" s="18"/>
      <c r="E18" s="19"/>
      <c r="F18" s="21"/>
      <c r="G18" s="22"/>
    </row>
    <row r="19" customFormat="false" ht="11.5" hidden="false" customHeight="true" outlineLevel="0" collapsed="false">
      <c r="A19" s="20"/>
      <c r="B19" s="18"/>
      <c r="C19" s="18"/>
      <c r="D19" s="18"/>
      <c r="E19" s="19"/>
      <c r="F19" s="19"/>
      <c r="G19" s="22"/>
    </row>
    <row r="20" customFormat="false" ht="11.5" hidden="false" customHeight="true" outlineLevel="0" collapsed="false">
      <c r="A20" s="11" t="s">
        <v>20</v>
      </c>
      <c r="B20" s="18" t="n">
        <f aca="false">+Clarified!B13</f>
        <v>4462070</v>
      </c>
      <c r="C20" s="18" t="n">
        <f aca="false">+Clarified!C13</f>
        <v>4786701</v>
      </c>
      <c r="D20" s="18" t="n">
        <f aca="false">Major!C20-Major!B20</f>
        <v>324631</v>
      </c>
      <c r="E20" s="19"/>
      <c r="F20" s="19"/>
      <c r="G20" s="22"/>
    </row>
    <row r="21" customFormat="false" ht="11.5" hidden="false" customHeight="true" outlineLevel="0" collapsed="false">
      <c r="A21" s="20" t="s">
        <v>21</v>
      </c>
      <c r="B21" s="18" t="n">
        <v>3459156</v>
      </c>
      <c r="C21" s="18" t="n">
        <v>3767281</v>
      </c>
      <c r="D21" s="18" t="n">
        <f aca="false">Major!C21-Major!B21</f>
        <v>308125</v>
      </c>
      <c r="E21" s="19" t="n">
        <f aca="false">IF(B21=0,NA(),D21/B21)</f>
        <v>0.0890751963773822</v>
      </c>
      <c r="F21" s="21" t="n">
        <f aca="false">D21/D$20</f>
        <v>0.949154578583068</v>
      </c>
      <c r="G21" s="22" t="n">
        <f aca="false">+D21/D$8</f>
        <v>0.553492775179094</v>
      </c>
      <c r="H21" s="24"/>
    </row>
    <row r="22" customFormat="false" ht="11.5" hidden="false" customHeight="true" outlineLevel="0" collapsed="false">
      <c r="A22" s="23" t="s">
        <v>22</v>
      </c>
      <c r="B22" s="18"/>
      <c r="C22" s="18"/>
      <c r="D22" s="18"/>
      <c r="E22" s="19"/>
      <c r="F22" s="21"/>
      <c r="G22" s="22"/>
      <c r="H22" s="24"/>
    </row>
    <row r="23" customFormat="false" ht="11.5" hidden="false" customHeight="true" outlineLevel="0" collapsed="false">
      <c r="A23" s="20" t="s">
        <v>23</v>
      </c>
      <c r="B23" s="18" t="n">
        <v>10000</v>
      </c>
      <c r="C23" s="18" t="n">
        <v>20000</v>
      </c>
      <c r="D23" s="18" t="n">
        <f aca="false">Major!C23-Major!B23</f>
        <v>10000</v>
      </c>
      <c r="E23" s="19" t="n">
        <f aca="false">IF(B23=0,NA(),D23/B23)</f>
        <v>1</v>
      </c>
      <c r="F23" s="21" t="n">
        <f aca="false">D23/D$20</f>
        <v>0.0308042053901199</v>
      </c>
      <c r="G23" s="22" t="n">
        <f aca="false">+D23/D$8</f>
        <v>0.0179632543668671</v>
      </c>
      <c r="H23" s="24"/>
    </row>
    <row r="24" customFormat="false" ht="11.5" hidden="false" customHeight="true" outlineLevel="0" collapsed="false">
      <c r="A24" s="23" t="s">
        <v>24</v>
      </c>
      <c r="B24" s="18"/>
      <c r="C24" s="18"/>
      <c r="D24" s="18"/>
      <c r="E24" s="19"/>
      <c r="F24" s="21"/>
      <c r="G24" s="22"/>
      <c r="H24" s="24"/>
    </row>
    <row r="25" customFormat="false" ht="11.5" hidden="false" customHeight="true" outlineLevel="0" collapsed="false">
      <c r="A25" s="20"/>
      <c r="B25" s="18"/>
      <c r="C25" s="18"/>
      <c r="D25" s="18"/>
      <c r="E25" s="19"/>
      <c r="F25" s="19"/>
      <c r="G25" s="22"/>
      <c r="H25" s="24"/>
    </row>
    <row r="26" customFormat="false" ht="11.5" hidden="false" customHeight="true" outlineLevel="0" collapsed="false">
      <c r="A26" s="25" t="s">
        <v>25</v>
      </c>
      <c r="B26" s="18" t="n">
        <f aca="false">+Clarified!B15</f>
        <v>1171699</v>
      </c>
      <c r="C26" s="18" t="n">
        <f aca="false">+Clarified!C15</f>
        <v>1240496</v>
      </c>
      <c r="D26" s="18" t="n">
        <f aca="false">Major!C26-Major!B26</f>
        <v>68797</v>
      </c>
      <c r="E26" s="19"/>
      <c r="F26" s="19"/>
      <c r="G26" s="22"/>
      <c r="H26" s="24"/>
    </row>
    <row r="27" customFormat="false" ht="11.5" hidden="false" customHeight="true" outlineLevel="0" collapsed="false">
      <c r="A27" s="20" t="s">
        <v>26</v>
      </c>
      <c r="B27" s="18" t="n">
        <v>130000</v>
      </c>
      <c r="C27" s="18" t="n">
        <v>210000</v>
      </c>
      <c r="D27" s="18" t="n">
        <f aca="false">Major!C27-Major!B27</f>
        <v>80000</v>
      </c>
      <c r="E27" s="19" t="n">
        <f aca="false">IF(B27=0,NA(),D27/B27)</f>
        <v>0.615384615384615</v>
      </c>
      <c r="F27" s="21" t="n">
        <f aca="false">D27/D$26</f>
        <v>1.16284140296815</v>
      </c>
      <c r="G27" s="22" t="n">
        <f aca="false">+D27/D$8</f>
        <v>0.143706034934937</v>
      </c>
      <c r="H27" s="24"/>
    </row>
    <row r="28" customFormat="false" ht="11.5" hidden="false" customHeight="true" outlineLevel="0" collapsed="false">
      <c r="A28" s="23" t="s">
        <v>27</v>
      </c>
      <c r="B28" s="18"/>
      <c r="C28" s="18"/>
      <c r="D28" s="18"/>
      <c r="E28" s="19"/>
      <c r="F28" s="21"/>
      <c r="G28" s="22"/>
      <c r="H28" s="24"/>
    </row>
    <row r="29" customFormat="false" ht="11.5" hidden="false" customHeight="true" outlineLevel="0" collapsed="false">
      <c r="A29" s="20"/>
      <c r="B29" s="18"/>
      <c r="C29" s="18"/>
      <c r="D29" s="18"/>
      <c r="E29" s="19"/>
      <c r="F29" s="19"/>
      <c r="G29" s="22"/>
      <c r="H29" s="24"/>
    </row>
    <row r="30" customFormat="false" ht="11.5" hidden="false" customHeight="true" outlineLevel="0" collapsed="false">
      <c r="A30" s="11" t="s">
        <v>28</v>
      </c>
      <c r="B30" s="18" t="n">
        <f aca="false">+Clarified!B17</f>
        <v>1603455</v>
      </c>
      <c r="C30" s="18" t="n">
        <f aca="false">+Clarified!C17</f>
        <v>1665223</v>
      </c>
      <c r="D30" s="18" t="n">
        <f aca="false">Major!C30-Major!B30</f>
        <v>61768</v>
      </c>
      <c r="E30" s="19"/>
      <c r="F30" s="19"/>
      <c r="G30" s="22"/>
      <c r="H30" s="24"/>
    </row>
    <row r="31" customFormat="false" ht="11.5" hidden="false" customHeight="true" outlineLevel="0" collapsed="false">
      <c r="A31" s="20" t="s">
        <v>29</v>
      </c>
      <c r="B31" s="18" t="n">
        <v>67700</v>
      </c>
      <c r="C31" s="18" t="n">
        <v>84200</v>
      </c>
      <c r="D31" s="18" t="n">
        <f aca="false">Major!C31-Major!B31</f>
        <v>16500</v>
      </c>
      <c r="E31" s="19" t="n">
        <f aca="false">IF(B31=0,NA(),D31/B31)</f>
        <v>0.243722304283604</v>
      </c>
      <c r="F31" s="21" t="n">
        <f aca="false">D31/D$30</f>
        <v>0.267128610283642</v>
      </c>
      <c r="G31" s="22" t="n">
        <f aca="false">+D31/D$8</f>
        <v>0.0296393697053308</v>
      </c>
      <c r="H31" s="24"/>
    </row>
    <row r="32" customFormat="false" ht="11.5" hidden="false" customHeight="true" outlineLevel="0" collapsed="false">
      <c r="A32" s="23" t="s">
        <v>30</v>
      </c>
      <c r="B32" s="18"/>
      <c r="C32" s="18"/>
      <c r="D32" s="18"/>
      <c r="E32" s="19"/>
      <c r="F32" s="21"/>
      <c r="G32" s="22"/>
      <c r="H32" s="24"/>
    </row>
    <row r="33" customFormat="false" ht="11.5" hidden="false" customHeight="true" outlineLevel="0" collapsed="false">
      <c r="A33" s="20" t="s">
        <v>31</v>
      </c>
      <c r="B33" s="18" t="n">
        <v>10000</v>
      </c>
      <c r="C33" s="18" t="n">
        <v>20000</v>
      </c>
      <c r="D33" s="18" t="n">
        <f aca="false">Major!C33-Major!B33</f>
        <v>10000</v>
      </c>
      <c r="E33" s="19" t="n">
        <f aca="false">IF(B33=0,NA(),D33/B33)</f>
        <v>1</v>
      </c>
      <c r="F33" s="21" t="n">
        <f aca="false">D33/D$30</f>
        <v>0.161896127444632</v>
      </c>
      <c r="G33" s="22" t="n">
        <f aca="false">+D33/D$8</f>
        <v>0.0179632543668671</v>
      </c>
      <c r="H33" s="24"/>
    </row>
    <row r="34" customFormat="false" ht="11.5" hidden="false" customHeight="true" outlineLevel="0" collapsed="false">
      <c r="A34" s="23" t="s">
        <v>32</v>
      </c>
      <c r="B34" s="18"/>
      <c r="C34" s="18"/>
      <c r="D34" s="18"/>
      <c r="E34" s="19"/>
      <c r="F34" s="21"/>
      <c r="G34" s="22"/>
      <c r="H34" s="24"/>
    </row>
    <row r="35" customFormat="false" ht="11.5" hidden="false" customHeight="true" outlineLevel="0" collapsed="false">
      <c r="A35" s="20" t="s">
        <v>33</v>
      </c>
      <c r="B35" s="18" t="n">
        <v>0</v>
      </c>
      <c r="C35" s="18" t="n">
        <v>25000</v>
      </c>
      <c r="D35" s="18" t="n">
        <f aca="false">Major!C35-Major!B35</f>
        <v>25000</v>
      </c>
      <c r="E35" s="19" t="e">
        <f aca="false">IF(B35=0,NA(),D35/B35)</f>
        <v>#N/A</v>
      </c>
      <c r="F35" s="21" t="n">
        <f aca="false">D35/D$30</f>
        <v>0.404740318611579</v>
      </c>
      <c r="G35" s="22" t="n">
        <f aca="false">+D35/D$8</f>
        <v>0.0449081359171678</v>
      </c>
      <c r="H35" s="24"/>
    </row>
    <row r="36" customFormat="false" ht="11.5" hidden="false" customHeight="true" outlineLevel="0" collapsed="false">
      <c r="A36" s="23" t="s">
        <v>34</v>
      </c>
      <c r="B36" s="18"/>
      <c r="C36" s="18"/>
      <c r="D36" s="18"/>
      <c r="E36" s="19"/>
      <c r="F36" s="21"/>
      <c r="G36" s="22"/>
      <c r="H36" s="24"/>
    </row>
    <row r="37" customFormat="false" ht="11.5" hidden="false" customHeight="true" outlineLevel="0" collapsed="false">
      <c r="A37" s="20"/>
      <c r="B37" s="18"/>
      <c r="C37" s="18"/>
      <c r="D37" s="18"/>
      <c r="E37" s="19"/>
      <c r="F37" s="21"/>
      <c r="G37" s="22"/>
      <c r="H37" s="24"/>
    </row>
    <row r="38" customFormat="false" ht="11.5" hidden="false" customHeight="true" outlineLevel="0" collapsed="false">
      <c r="B38" s="18"/>
      <c r="C38" s="18"/>
      <c r="D38" s="18"/>
      <c r="E38" s="26"/>
      <c r="F38" s="26"/>
      <c r="G38" s="26"/>
      <c r="H38" s="24"/>
    </row>
    <row r="39" customFormat="false" ht="11.5" hidden="false" customHeight="true" outlineLevel="0" collapsed="false">
      <c r="A39" s="11" t="s">
        <v>35</v>
      </c>
      <c r="B39" s="27" t="n">
        <f aca="false">+Clarified!B26</f>
        <v>2646905</v>
      </c>
      <c r="C39" s="27" t="n">
        <f aca="false">+Clarified!C26</f>
        <v>2908090</v>
      </c>
      <c r="D39" s="28" t="n">
        <f aca="false">+C39-B39</f>
        <v>261185</v>
      </c>
      <c r="E39" s="29" t="n">
        <f aca="false">+D39/B39</f>
        <v>0.0986756230389833</v>
      </c>
      <c r="F39" s="30"/>
      <c r="G39" s="26"/>
      <c r="H39" s="24"/>
    </row>
    <row r="40" customFormat="false" ht="11.5" hidden="false" customHeight="true" outlineLevel="0" collapsed="false">
      <c r="B40" s="6"/>
      <c r="C40" s="6"/>
      <c r="D40" s="6"/>
      <c r="E40" s="30"/>
      <c r="F40" s="30"/>
      <c r="G40" s="26"/>
      <c r="H40" s="24"/>
    </row>
    <row r="41" customFormat="false" ht="11.5" hidden="false" customHeight="true" outlineLevel="0" collapsed="false">
      <c r="A41" s="31" t="s">
        <v>36</v>
      </c>
      <c r="B41" s="6" t="n">
        <v>1050000</v>
      </c>
      <c r="C41" s="6" t="n">
        <v>1200000</v>
      </c>
      <c r="D41" s="18" t="n">
        <f aca="false">Major!C41-Major!B41</f>
        <v>150000</v>
      </c>
      <c r="E41" s="19" t="n">
        <f aca="false">IF(B41=0,NA(),D41/B41)</f>
        <v>0.142857142857143</v>
      </c>
      <c r="F41" s="30" t="n">
        <f aca="false">+D41/D$39</f>
        <v>0.574305568849666</v>
      </c>
      <c r="G41" s="26"/>
      <c r="H41" s="24"/>
    </row>
    <row r="42" customFormat="false" ht="11.5" hidden="false" customHeight="true" outlineLevel="0" collapsed="false">
      <c r="A42" s="23" t="s">
        <v>37</v>
      </c>
      <c r="B42" s="6"/>
      <c r="C42" s="6"/>
      <c r="D42" s="6"/>
      <c r="E42" s="30"/>
      <c r="F42" s="30"/>
      <c r="G42" s="26"/>
      <c r="H42" s="24"/>
    </row>
    <row r="43" customFormat="false" ht="11.5" hidden="false" customHeight="true" outlineLevel="0" collapsed="false">
      <c r="A43" s="31" t="s">
        <v>38</v>
      </c>
      <c r="B43" s="6" t="n">
        <v>407757</v>
      </c>
      <c r="C43" s="6" t="n">
        <v>486526</v>
      </c>
      <c r="D43" s="18" t="n">
        <f aca="false">Major!C43-Major!B43</f>
        <v>78769</v>
      </c>
      <c r="E43" s="19" t="n">
        <f aca="false">IF(B43=0,NA(),D43/B43)</f>
        <v>0.193176328058133</v>
      </c>
      <c r="F43" s="30" t="n">
        <f aca="false">+D43/D$39</f>
        <v>0.301583169018129</v>
      </c>
      <c r="G43" s="26"/>
      <c r="H43" s="24"/>
    </row>
    <row r="44" customFormat="false" ht="11.5" hidden="false" customHeight="true" outlineLevel="0" collapsed="false">
      <c r="A44" s="23" t="s">
        <v>39</v>
      </c>
      <c r="B44" s="6"/>
      <c r="C44" s="6"/>
      <c r="D44" s="6"/>
      <c r="E44" s="30"/>
      <c r="F44" s="30"/>
      <c r="G44" s="26"/>
      <c r="H44" s="24"/>
    </row>
    <row r="45" customFormat="false" ht="11.5" hidden="false" customHeight="true" outlineLevel="0" collapsed="false">
      <c r="B45" s="18"/>
      <c r="C45" s="18"/>
      <c r="D45" s="18"/>
      <c r="E45" s="26"/>
      <c r="F45" s="26"/>
      <c r="G45" s="26"/>
      <c r="H45" s="24"/>
    </row>
    <row r="46" customFormat="false" ht="11.5" hidden="false" customHeight="true" outlineLevel="0" collapsed="false">
      <c r="B46" s="18"/>
      <c r="C46" s="18"/>
      <c r="D46" s="18"/>
      <c r="E46" s="26"/>
      <c r="F46" s="26"/>
      <c r="G46" s="26"/>
      <c r="H46" s="24"/>
    </row>
    <row r="47" customFormat="false" ht="11.5" hidden="false" customHeight="true" outlineLevel="0" collapsed="false">
      <c r="A47" s="11" t="s">
        <v>40</v>
      </c>
      <c r="B47" s="28" t="n">
        <f aca="false">+Clarified!B45</f>
        <v>15632596</v>
      </c>
      <c r="C47" s="28" t="n">
        <f aca="false">+Clarified!C45</f>
        <v>16210616</v>
      </c>
      <c r="D47" s="28" t="n">
        <f aca="false">+C47-B47</f>
        <v>578020</v>
      </c>
      <c r="E47" s="29" t="n">
        <f aca="false">+D47/B47</f>
        <v>0.0369753046774829</v>
      </c>
      <c r="F47" s="29"/>
      <c r="G47" s="22"/>
    </row>
    <row r="48" customFormat="false" ht="11.5" hidden="false" customHeight="true" outlineLevel="0" collapsed="false">
      <c r="B48" s="18"/>
      <c r="C48" s="18"/>
      <c r="D48" s="18"/>
      <c r="E48" s="26"/>
      <c r="F48" s="26"/>
      <c r="G48" s="26"/>
    </row>
    <row r="49" customFormat="false" ht="11.5" hidden="false" customHeight="true" outlineLevel="0" collapsed="false">
      <c r="A49" s="31" t="s">
        <v>41</v>
      </c>
      <c r="B49" s="18" t="n">
        <v>11846289</v>
      </c>
      <c r="C49" s="18" t="n">
        <v>12496699</v>
      </c>
      <c r="D49" s="18" t="n">
        <f aca="false">Major!C49-Major!B49</f>
        <v>650410</v>
      </c>
      <c r="E49" s="19" t="n">
        <f aca="false">IF(B49=0,NA(),D49/B49)</f>
        <v>0.054904113853714</v>
      </c>
      <c r="F49" s="19"/>
      <c r="G49" s="22" t="n">
        <f aca="false">+D49/D$47</f>
        <v>1.12523788104218</v>
      </c>
    </row>
    <row r="50" customFormat="false" ht="11.5" hidden="false" customHeight="true" outlineLevel="0" collapsed="false">
      <c r="A50" s="31" t="s">
        <v>42</v>
      </c>
      <c r="B50" s="18" t="n">
        <v>90000</v>
      </c>
      <c r="C50" s="18" t="n">
        <v>50000</v>
      </c>
      <c r="D50" s="18" t="n">
        <f aca="false">Major!C50-Major!B50</f>
        <v>-40000</v>
      </c>
      <c r="E50" s="19" t="n">
        <f aca="false">IF(B50=0,NA(),D50/B50)</f>
        <v>-0.444444444444444</v>
      </c>
      <c r="F50" s="19"/>
      <c r="G50" s="22" t="n">
        <f aca="false">+D50/D$47</f>
        <v>-0.0692017577246462</v>
      </c>
    </row>
    <row r="51" customFormat="false" ht="11.5" hidden="false" customHeight="true" outlineLevel="0" collapsed="false">
      <c r="A51" s="31" t="s">
        <v>43</v>
      </c>
      <c r="B51" s="18" t="n">
        <v>50000</v>
      </c>
      <c r="C51" s="18" t="n">
        <v>25000</v>
      </c>
      <c r="D51" s="18" t="n">
        <f aca="false">Major!C51-Major!B51</f>
        <v>-25000</v>
      </c>
      <c r="E51" s="19" t="n">
        <f aca="false">IF(B51=0,NA(),D51/B51)</f>
        <v>-0.5</v>
      </c>
      <c r="F51" s="19"/>
      <c r="G51" s="22" t="n">
        <f aca="false">+D51/D$47</f>
        <v>-0.0432510985779039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1" scale="100" firstPageNumber="1" fitToWidth="1" fitToHeight="1" pageOrder="downThenOver" orientation="portrait" usePrinterDefaults="false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54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50" zoomScaleNormal="150" zoomScalePageLayoutView="100" workbookViewId="0">
      <selection pane="topLeft" activeCell="A1" activeCellId="0" sqref="A1"/>
    </sheetView>
  </sheetViews>
  <sheetFormatPr defaultRowHeight="12.8"/>
  <cols>
    <col collapsed="false" hidden="false" max="1" min="1" style="0" width="25.1887755102041"/>
    <col collapsed="false" hidden="false" max="3" min="2" style="0" width="11.5204081632653"/>
    <col collapsed="false" hidden="false" max="4" min="4" style="0" width="10.6479591836735"/>
    <col collapsed="false" hidden="false" max="5" min="5" style="0" width="8.24489795918367"/>
    <col collapsed="false" hidden="false" max="6" min="6" style="0" width="9.07142857142857"/>
    <col collapsed="false" hidden="false" max="1025" min="7" style="0" width="11.5204081632653"/>
  </cols>
  <sheetData>
    <row r="1" customFormat="false" ht="17.35" hidden="false" customHeight="false" outlineLevel="0" collapsed="false">
      <c r="A1" s="1" t="s">
        <v>44</v>
      </c>
    </row>
    <row r="2" s="33" customFormat="true" ht="12.8" hidden="false" customHeight="false" outlineLevel="0" collapsed="false">
      <c r="A2" s="2" t="s">
        <v>1</v>
      </c>
      <c r="B2" s="32"/>
      <c r="C2" s="32"/>
      <c r="D2" s="32"/>
    </row>
    <row r="3" s="33" customFormat="true" ht="16.9" hidden="false" customHeight="true" outlineLevel="0" collapsed="false">
      <c r="A3" s="34" t="s">
        <v>45</v>
      </c>
      <c r="B3" s="32"/>
      <c r="C3" s="32"/>
      <c r="D3" s="32"/>
    </row>
    <row r="4" customFormat="false" ht="10.1" hidden="false" customHeight="true" outlineLevel="0" collapsed="false">
      <c r="A4" s="33" t="s">
        <v>46</v>
      </c>
      <c r="B4" s="32"/>
      <c r="C4" s="32"/>
      <c r="D4" s="32"/>
    </row>
    <row r="5" customFormat="false" ht="10.1" hidden="false" customHeight="true" outlineLevel="0" collapsed="false">
      <c r="A5" s="35" t="s">
        <v>47</v>
      </c>
      <c r="B5" s="32" t="n">
        <v>330500</v>
      </c>
      <c r="C5" s="32" t="n">
        <v>200000</v>
      </c>
      <c r="D5" s="32" t="s">
        <v>48</v>
      </c>
    </row>
    <row r="6" customFormat="false" ht="10.1" hidden="false" customHeight="true" outlineLevel="0" collapsed="false">
      <c r="A6" s="35" t="s">
        <v>49</v>
      </c>
      <c r="B6" s="32" t="n">
        <v>0</v>
      </c>
      <c r="C6" s="32" t="n">
        <v>75000</v>
      </c>
      <c r="D6" s="32" t="s">
        <v>50</v>
      </c>
    </row>
    <row r="7" customFormat="false" ht="10.1" hidden="false" customHeight="true" outlineLevel="0" collapsed="false">
      <c r="A7" s="35" t="s">
        <v>51</v>
      </c>
      <c r="B7" s="32" t="n">
        <v>0</v>
      </c>
      <c r="C7" s="32" t="n">
        <v>20000</v>
      </c>
      <c r="D7" s="32" t="s">
        <v>52</v>
      </c>
    </row>
    <row r="8" customFormat="false" ht="10.1" hidden="false" customHeight="true" outlineLevel="0" collapsed="false">
      <c r="A8" s="35"/>
      <c r="B8" s="32"/>
      <c r="C8" s="32"/>
      <c r="D8" s="32"/>
    </row>
    <row r="9" s="4" customFormat="true" ht="11.5" hidden="false" customHeight="true" outlineLevel="0" collapsed="false">
      <c r="B9" s="5" t="s">
        <v>53</v>
      </c>
      <c r="C9" s="5" t="s">
        <v>54</v>
      </c>
      <c r="D9" s="6"/>
      <c r="E9" s="36"/>
      <c r="F9" s="8" t="s">
        <v>5</v>
      </c>
      <c r="G9" s="8" t="s">
        <v>6</v>
      </c>
    </row>
    <row r="10" s="4" customFormat="true" ht="11.5" hidden="false" customHeight="true" outlineLevel="0" collapsed="false">
      <c r="B10" s="5" t="s">
        <v>7</v>
      </c>
      <c r="C10" s="5" t="s">
        <v>8</v>
      </c>
      <c r="D10" s="5" t="s">
        <v>9</v>
      </c>
      <c r="E10" s="8" t="s">
        <v>9</v>
      </c>
      <c r="F10" s="8" t="s">
        <v>9</v>
      </c>
      <c r="G10" s="8" t="s">
        <v>9</v>
      </c>
    </row>
    <row r="11" s="4" customFormat="true" ht="11.5" hidden="false" customHeight="true" outlineLevel="0" collapsed="false">
      <c r="A11" s="37" t="s">
        <v>55</v>
      </c>
      <c r="B11" s="6"/>
      <c r="C11" s="6"/>
      <c r="D11" s="6"/>
      <c r="E11" s="0"/>
      <c r="F11" s="0"/>
      <c r="G11" s="0"/>
    </row>
    <row r="12" s="4" customFormat="true" ht="11.5" hidden="false" customHeight="true" outlineLevel="0" collapsed="false">
      <c r="A12" s="4" t="s">
        <v>56</v>
      </c>
      <c r="B12" s="6" t="n">
        <f aca="false">+Standard!B8-B5</f>
        <v>2372654</v>
      </c>
      <c r="C12" s="6" t="n">
        <f aca="false">+Standard!C8-C5</f>
        <v>2455564</v>
      </c>
      <c r="D12" s="6" t="n">
        <f aca="false">+C12-B12</f>
        <v>82910</v>
      </c>
      <c r="E12" s="16" t="n">
        <f aca="false">IF(B12=0,NA(),D12/B12)</f>
        <v>0.0349439909906796</v>
      </c>
      <c r="F12" s="38" t="n">
        <f aca="false">D12/D$21</f>
        <v>0.148933341955695</v>
      </c>
      <c r="G12" s="21" t="n">
        <f aca="false">D12/D$30</f>
        <v>0.0969952643006888</v>
      </c>
    </row>
    <row r="13" s="4" customFormat="true" ht="11.5" hidden="false" customHeight="true" outlineLevel="0" collapsed="false">
      <c r="A13" s="4" t="s">
        <v>20</v>
      </c>
      <c r="B13" s="6" t="n">
        <f aca="false">+Standard!B9</f>
        <v>4462070</v>
      </c>
      <c r="C13" s="6" t="n">
        <f aca="false">+Standard!C9</f>
        <v>4786701</v>
      </c>
      <c r="D13" s="6" t="n">
        <f aca="false">+C13-B13</f>
        <v>324631</v>
      </c>
      <c r="E13" s="16" t="n">
        <f aca="false">IF(B13=0,NA(),D13/B13)</f>
        <v>0.0727534529937899</v>
      </c>
      <c r="F13" s="38" t="n">
        <f aca="false">D13/D$21</f>
        <v>0.583142922837044</v>
      </c>
      <c r="G13" s="21" t="n">
        <f aca="false">D13/D$30</f>
        <v>0.379781324872716</v>
      </c>
    </row>
    <row r="14" s="4" customFormat="true" ht="11.5" hidden="false" customHeight="true" outlineLevel="0" collapsed="false">
      <c r="A14" s="4" t="s">
        <v>57</v>
      </c>
      <c r="B14" s="6" t="n">
        <f aca="false">+Standard!B10</f>
        <v>237466</v>
      </c>
      <c r="C14" s="6" t="n">
        <f aca="false">+Standard!C10</f>
        <v>244200</v>
      </c>
      <c r="D14" s="6" t="n">
        <f aca="false">+C14-B14</f>
        <v>6734</v>
      </c>
      <c r="E14" s="16" t="n">
        <f aca="false">IF(B14=0,NA(),D14/B14)</f>
        <v>0.0283577438454347</v>
      </c>
      <c r="F14" s="21" t="n">
        <f aca="false">D14/D$21</f>
        <v>0.0120964554906483</v>
      </c>
      <c r="G14" s="21" t="n">
        <f aca="false">D14/D$30</f>
        <v>0.00787801362683438</v>
      </c>
    </row>
    <row r="15" s="4" customFormat="true" ht="11.5" hidden="false" customHeight="true" outlineLevel="0" collapsed="false">
      <c r="A15" s="4" t="s">
        <v>25</v>
      </c>
      <c r="B15" s="6" t="n">
        <f aca="false">+Standard!B11</f>
        <v>1171699</v>
      </c>
      <c r="C15" s="6" t="n">
        <f aca="false">+Standard!C11</f>
        <v>1240496</v>
      </c>
      <c r="D15" s="6" t="n">
        <f aca="false">+C15-B15</f>
        <v>68797</v>
      </c>
      <c r="E15" s="16" t="n">
        <f aca="false">IF(B15=0,NA(),D15/B15)</f>
        <v>0.058715591632322</v>
      </c>
      <c r="F15" s="38" t="n">
        <f aca="false">D15/D$21</f>
        <v>0.123581801067736</v>
      </c>
      <c r="G15" s="21" t="n">
        <f aca="false">D15/D$30</f>
        <v>0.0804846604522312</v>
      </c>
    </row>
    <row r="16" s="4" customFormat="true" ht="11.5" hidden="false" customHeight="true" outlineLevel="0" collapsed="false">
      <c r="A16" s="4" t="s">
        <v>58</v>
      </c>
      <c r="B16" s="6" t="n">
        <f aca="false">+Standard!B12</f>
        <v>73700</v>
      </c>
      <c r="C16" s="6" t="n">
        <f aca="false">+Standard!C12</f>
        <v>98700</v>
      </c>
      <c r="D16" s="6" t="n">
        <f aca="false">+C16-B16</f>
        <v>25000</v>
      </c>
      <c r="E16" s="16" t="n">
        <f aca="false">IF(B16=0,NA(),D16/B16)</f>
        <v>0.33921302578019</v>
      </c>
      <c r="F16" s="21" t="n">
        <f aca="false">D16/D$21</f>
        <v>0.0449081359171678</v>
      </c>
      <c r="G16" s="21" t="n">
        <f aca="false">D16/D$30</f>
        <v>0.0292471548367775</v>
      </c>
    </row>
    <row r="17" s="4" customFormat="true" ht="11.5" hidden="false" customHeight="true" outlineLevel="0" collapsed="false">
      <c r="A17" s="4" t="s">
        <v>59</v>
      </c>
      <c r="B17" s="6" t="n">
        <f aca="false">+Standard!B13-B6-B7</f>
        <v>1603455</v>
      </c>
      <c r="C17" s="6" t="n">
        <f aca="false">+Standard!C13-C6-C7</f>
        <v>1665223</v>
      </c>
      <c r="D17" s="6" t="n">
        <f aca="false">+C17-B17</f>
        <v>61768</v>
      </c>
      <c r="E17" s="16" t="n">
        <f aca="false">IF(B17=0,NA(),D17/B17)</f>
        <v>0.0385218169515203</v>
      </c>
      <c r="F17" s="38" t="n">
        <f aca="false">D17/D$21</f>
        <v>0.110955429573265</v>
      </c>
      <c r="G17" s="21" t="n">
        <f aca="false">D17/D$30</f>
        <v>0.0722615303983229</v>
      </c>
    </row>
    <row r="18" s="4" customFormat="true" ht="11.5" hidden="false" customHeight="true" outlineLevel="0" collapsed="false">
      <c r="A18" s="4" t="s">
        <v>60</v>
      </c>
      <c r="B18" s="6" t="n">
        <f aca="false">+Standard!B14</f>
        <v>33400</v>
      </c>
      <c r="C18" s="6" t="n">
        <f aca="false">+Standard!C14</f>
        <v>43510</v>
      </c>
      <c r="D18" s="6" t="n">
        <f aca="false">+C18-B18</f>
        <v>10110</v>
      </c>
      <c r="E18" s="16" t="n">
        <f aca="false">IF(B18=0,NA(),D18/B18)</f>
        <v>0.302694610778443</v>
      </c>
      <c r="F18" s="21" t="n">
        <f aca="false">D18/D$21</f>
        <v>0.0181608501649027</v>
      </c>
      <c r="G18" s="21" t="n">
        <f aca="false">D18/D$30</f>
        <v>0.0118275494159928</v>
      </c>
    </row>
    <row r="19" s="4" customFormat="true" ht="11.5" hidden="false" customHeight="true" outlineLevel="0" collapsed="false">
      <c r="A19" s="4" t="s">
        <v>61</v>
      </c>
      <c r="B19" s="6" t="n">
        <f aca="false">+Standard!B15</f>
        <v>4461400</v>
      </c>
      <c r="C19" s="6" t="n">
        <f aca="false">+Standard!C15</f>
        <v>4462500</v>
      </c>
      <c r="D19" s="6" t="n">
        <f aca="false">+C19-B19</f>
        <v>1100</v>
      </c>
      <c r="E19" s="16" t="n">
        <f aca="false">IF(B19=0,NA(),D19/B19)</f>
        <v>0.000246559375980634</v>
      </c>
      <c r="F19" s="21" t="n">
        <f aca="false">D19/D$21</f>
        <v>0.00197595798035538</v>
      </c>
      <c r="G19" s="21" t="n">
        <f aca="false">D19/D$30</f>
        <v>0.00128687481281821</v>
      </c>
    </row>
    <row r="20" s="4" customFormat="true" ht="11.5" hidden="false" customHeight="true" outlineLevel="0" collapsed="false">
      <c r="A20" s="4" t="s">
        <v>62</v>
      </c>
      <c r="B20" s="6" t="n">
        <f aca="false">+Standard!B16</f>
        <v>1711872</v>
      </c>
      <c r="C20" s="6" t="n">
        <f aca="false">+Standard!C16</f>
        <v>1687514</v>
      </c>
      <c r="D20" s="6" t="n">
        <f aca="false">+C20-B20</f>
        <v>-24358</v>
      </c>
      <c r="E20" s="16" t="n">
        <f aca="false">IF(B20=0,NA(),D20/B20)</f>
        <v>-0.0142288675788844</v>
      </c>
      <c r="F20" s="21" t="n">
        <f aca="false">D20/D$21</f>
        <v>-0.043754894986815</v>
      </c>
      <c r="G20" s="21" t="n">
        <f aca="false">D20/D$30</f>
        <v>-0.028496087900569</v>
      </c>
    </row>
    <row r="21" s="4" customFormat="true" ht="11.5" hidden="false" customHeight="true" outlineLevel="0" collapsed="false">
      <c r="A21" s="0"/>
      <c r="B21" s="39" t="n">
        <f aca="false">SUM(B12:B20)</f>
        <v>16127716</v>
      </c>
      <c r="C21" s="39" t="n">
        <f aca="false">SUM(C12:C20)</f>
        <v>16684408</v>
      </c>
      <c r="D21" s="39" t="n">
        <f aca="false">+C21-B21</f>
        <v>556692</v>
      </c>
      <c r="E21" s="40" t="n">
        <f aca="false">IF(B21=0,NA(),D21/B21)</f>
        <v>0.034517720922169</v>
      </c>
      <c r="F21" s="21"/>
      <c r="G21" s="0"/>
    </row>
    <row r="22" s="4" customFormat="true" ht="11.5" hidden="false" customHeight="true" outlineLevel="0" collapsed="false">
      <c r="A22" s="0"/>
      <c r="B22" s="0"/>
      <c r="C22" s="0"/>
      <c r="D22" s="0"/>
      <c r="E22" s="0"/>
      <c r="F22" s="21"/>
      <c r="G22" s="0"/>
    </row>
    <row r="23" s="4" customFormat="true" ht="11.5" hidden="false" customHeight="true" outlineLevel="0" collapsed="false">
      <c r="A23" s="37" t="s">
        <v>63</v>
      </c>
      <c r="B23" s="6"/>
      <c r="C23" s="6"/>
      <c r="D23" s="6"/>
      <c r="E23" s="0"/>
      <c r="F23" s="0"/>
      <c r="G23" s="0"/>
    </row>
    <row r="24" s="4" customFormat="true" ht="11.5" hidden="false" customHeight="true" outlineLevel="0" collapsed="false">
      <c r="A24" s="4" t="s">
        <v>64</v>
      </c>
      <c r="B24" s="6" t="n">
        <f aca="false">+Standard!B20</f>
        <v>718686</v>
      </c>
      <c r="C24" s="41" t="n">
        <f aca="false">+Standard!C20</f>
        <v>733127</v>
      </c>
      <c r="D24" s="6" t="n">
        <f aca="false">+C24-B24</f>
        <v>14441</v>
      </c>
      <c r="E24" s="16" t="n">
        <f aca="false">IF(B24=0,NA(),D24/B24)</f>
        <v>0.020093615292353</v>
      </c>
      <c r="F24" s="21" t="n">
        <f aca="false">D24/D$28</f>
        <v>0.0484447754384552</v>
      </c>
      <c r="G24" s="21" t="n">
        <f aca="false">D24/D$30</f>
        <v>0.0168943265199161</v>
      </c>
    </row>
    <row r="25" s="4" customFormat="true" ht="11.5" hidden="false" customHeight="true" outlineLevel="0" collapsed="false">
      <c r="A25" s="4" t="s">
        <v>65</v>
      </c>
      <c r="B25" s="6" t="n">
        <f aca="false">+Standard!B21</f>
        <v>279361</v>
      </c>
      <c r="C25" s="6" t="n">
        <f aca="false">+Standard!C21</f>
        <v>280490</v>
      </c>
      <c r="D25" s="6" t="n">
        <f aca="false">+C25-B25</f>
        <v>1129</v>
      </c>
      <c r="E25" s="16" t="n">
        <f aca="false">IF(B25=0,NA(),D25/B25)</f>
        <v>0.00404136583130788</v>
      </c>
      <c r="F25" s="21" t="n">
        <f aca="false">D25/D$28</f>
        <v>0.00378742133301129</v>
      </c>
      <c r="G25" s="21" t="n">
        <f aca="false">D25/D$30</f>
        <v>0.00132080151242887</v>
      </c>
    </row>
    <row r="26" s="4" customFormat="true" ht="11.5" hidden="false" customHeight="true" outlineLevel="0" collapsed="false">
      <c r="A26" s="4" t="s">
        <v>66</v>
      </c>
      <c r="B26" s="6" t="n">
        <f aca="false">+Standard!B22</f>
        <v>2646905</v>
      </c>
      <c r="C26" s="6" t="n">
        <f aca="false">+Standard!C22</f>
        <v>2908090</v>
      </c>
      <c r="D26" s="6" t="n">
        <f aca="false">+C26-B26</f>
        <v>261185</v>
      </c>
      <c r="E26" s="16" t="n">
        <f aca="false">IF(B26=0,NA(),D26/B26)</f>
        <v>0.0986756230389833</v>
      </c>
      <c r="F26" s="38" t="n">
        <f aca="false">D26/D$28</f>
        <v>0.876189230170551</v>
      </c>
      <c r="G26" s="21" t="n">
        <f aca="false">D26/D$30</f>
        <v>0.305556725441749</v>
      </c>
    </row>
    <row r="27" s="4" customFormat="true" ht="11.5" hidden="false" customHeight="true" outlineLevel="0" collapsed="false">
      <c r="A27" s="4" t="s">
        <v>67</v>
      </c>
      <c r="B27" s="6" t="n">
        <f aca="false">+Standard!B23</f>
        <v>598308</v>
      </c>
      <c r="C27" s="6" t="n">
        <f aca="false">+Standard!C23</f>
        <v>619645</v>
      </c>
      <c r="D27" s="6" t="n">
        <f aca="false">+C27-B27</f>
        <v>21337</v>
      </c>
      <c r="E27" s="16" t="n">
        <f aca="false">IF(B27=0,NA(),D27/B27)</f>
        <v>0.0356622341670177</v>
      </c>
      <c r="F27" s="21" t="n">
        <f aca="false">D27/D$28</f>
        <v>0.0715785730579821</v>
      </c>
      <c r="G27" s="21" t="n">
        <f aca="false">D27/D$30</f>
        <v>0.0249618617100928</v>
      </c>
    </row>
    <row r="28" customFormat="false" ht="11.5" hidden="false" customHeight="true" outlineLevel="0" collapsed="false">
      <c r="B28" s="39" t="n">
        <f aca="false">SUM(B24:B27)</f>
        <v>4243260</v>
      </c>
      <c r="C28" s="39" t="n">
        <f aca="false">SUM(C24:C27)</f>
        <v>4541352</v>
      </c>
      <c r="D28" s="39" t="n">
        <f aca="false">+C28-B28</f>
        <v>298092</v>
      </c>
      <c r="E28" s="40" t="n">
        <f aca="false">IF(B28=0,NA(),D28/B28)</f>
        <v>0.0702507034685596</v>
      </c>
      <c r="F28" s="21"/>
    </row>
    <row r="29" customFormat="false" ht="11.5" hidden="false" customHeight="true" outlineLevel="0" collapsed="false">
      <c r="B29" s="6"/>
      <c r="C29" s="6"/>
      <c r="D29" s="6"/>
    </row>
    <row r="30" customFormat="false" ht="11.5" hidden="false" customHeight="true" outlineLevel="0" collapsed="false">
      <c r="A30" s="37" t="s">
        <v>68</v>
      </c>
      <c r="B30" s="42" t="n">
        <f aca="false">+B21+B28</f>
        <v>20370976</v>
      </c>
      <c r="C30" s="42" t="n">
        <f aca="false">+C21+C28</f>
        <v>21225760</v>
      </c>
      <c r="D30" s="42" t="n">
        <f aca="false">+C30-B30</f>
        <v>854784</v>
      </c>
      <c r="E30" s="43" t="n">
        <f aca="false">IF(B30=0,NA(),D30/B30)</f>
        <v>0.0419608761013709</v>
      </c>
    </row>
    <row r="31" customFormat="false" ht="11.5" hidden="false" customHeight="true" outlineLevel="0" collapsed="false">
      <c r="B31" s="6"/>
      <c r="C31" s="6"/>
      <c r="D31" s="6"/>
    </row>
    <row r="32" customFormat="false" ht="11.5" hidden="false" customHeight="true" outlineLevel="0" collapsed="false">
      <c r="B32" s="6"/>
      <c r="C32" s="6"/>
      <c r="D32" s="6"/>
    </row>
    <row r="33" customFormat="false" ht="11.5" hidden="false" customHeight="true" outlineLevel="0" collapsed="false">
      <c r="A33" s="37" t="s">
        <v>40</v>
      </c>
      <c r="B33" s="6"/>
      <c r="C33" s="6"/>
      <c r="D33" s="6"/>
    </row>
    <row r="34" customFormat="false" ht="11.5" hidden="false" customHeight="true" outlineLevel="0" collapsed="false">
      <c r="A34" s="4" t="s">
        <v>69</v>
      </c>
      <c r="B34" s="6" t="n">
        <f aca="false">+Standard!B30</f>
        <v>11846289</v>
      </c>
      <c r="C34" s="6" t="n">
        <f aca="false">+Standard!C30</f>
        <v>12496699</v>
      </c>
      <c r="D34" s="6" t="n">
        <f aca="false">+Clarified!C34-Clarified!B34</f>
        <v>650410</v>
      </c>
      <c r="E34" s="16" t="n">
        <f aca="false">IF(B34=0,NA(),D34/B34)</f>
        <v>0.054904113853714</v>
      </c>
      <c r="F34" s="30" t="n">
        <f aca="false">D34/D$45</f>
        <v>1.12523788104218</v>
      </c>
      <c r="G34" s="30" t="n">
        <f aca="false">D34/D$54</f>
        <v>0.851294133045385</v>
      </c>
    </row>
    <row r="35" customFormat="false" ht="11.5" hidden="false" customHeight="true" outlineLevel="0" collapsed="false">
      <c r="A35" s="4" t="s">
        <v>70</v>
      </c>
      <c r="B35" s="6" t="n">
        <f aca="false">+Standard!B31</f>
        <v>550000</v>
      </c>
      <c r="C35" s="6" t="n">
        <f aca="false">+Standard!C31</f>
        <v>550000</v>
      </c>
      <c r="D35" s="6" t="n">
        <f aca="false">+Clarified!C35-Clarified!B35</f>
        <v>0</v>
      </c>
      <c r="E35" s="16" t="n">
        <f aca="false">IF(B35=0,NA(),D35/B35)</f>
        <v>0</v>
      </c>
      <c r="F35" s="30" t="n">
        <f aca="false">D35/D$45</f>
        <v>0</v>
      </c>
      <c r="G35" s="30" t="n">
        <f aca="false">D35/D$54</f>
        <v>0</v>
      </c>
    </row>
    <row r="36" customFormat="false" ht="11.5" hidden="false" customHeight="true" outlineLevel="0" collapsed="false">
      <c r="A36" s="4" t="s">
        <v>71</v>
      </c>
      <c r="B36" s="6" t="n">
        <f aca="false">+Standard!B32</f>
        <v>1655000</v>
      </c>
      <c r="C36" s="6" t="n">
        <f aca="false">+Standard!C32</f>
        <v>1655000</v>
      </c>
      <c r="D36" s="6" t="n">
        <f aca="false">+Clarified!C36-Clarified!B36</f>
        <v>0</v>
      </c>
      <c r="E36" s="16" t="n">
        <f aca="false">IF(B36=0,NA(),D36/B36)</f>
        <v>0</v>
      </c>
      <c r="F36" s="30" t="n">
        <f aca="false">D36/D$45</f>
        <v>0</v>
      </c>
      <c r="G36" s="30" t="n">
        <f aca="false">D36/D$54</f>
        <v>0</v>
      </c>
    </row>
    <row r="37" customFormat="false" ht="11.5" hidden="false" customHeight="true" outlineLevel="0" collapsed="false">
      <c r="A37" s="4" t="s">
        <v>72</v>
      </c>
      <c r="B37" s="6" t="n">
        <f aca="false">+Standard!B33-B6</f>
        <v>484500</v>
      </c>
      <c r="C37" s="6" t="n">
        <f aca="false">+Standard!C33-C6</f>
        <v>484610</v>
      </c>
      <c r="D37" s="6" t="n">
        <f aca="false">+Clarified!C37-Clarified!B37</f>
        <v>110</v>
      </c>
      <c r="E37" s="16" t="n">
        <f aca="false">IF(B37=0,NA(),D37/B37)</f>
        <v>0.00022703818369453</v>
      </c>
      <c r="F37" s="30" t="n">
        <f aca="false">D37/D$45</f>
        <v>0.000190304833742777</v>
      </c>
      <c r="G37" s="30" t="n">
        <f aca="false">D37/D$54</f>
        <v>0.000143974346389189</v>
      </c>
    </row>
    <row r="38" customFormat="false" ht="11.5" hidden="false" customHeight="true" outlineLevel="0" collapsed="false">
      <c r="A38" s="4" t="s">
        <v>73</v>
      </c>
      <c r="B38" s="6" t="n">
        <f aca="false">+Standard!B34</f>
        <v>14123</v>
      </c>
      <c r="C38" s="6" t="n">
        <f aca="false">+Standard!C34</f>
        <v>14123</v>
      </c>
      <c r="D38" s="6" t="n">
        <f aca="false">+Clarified!C38-Clarified!B38</f>
        <v>0</v>
      </c>
      <c r="E38" s="16" t="n">
        <f aca="false">IF(B38=0,NA(),D38/B38)</f>
        <v>0</v>
      </c>
      <c r="F38" s="30" t="n">
        <f aca="false">D38/D$45</f>
        <v>0</v>
      </c>
      <c r="G38" s="30" t="n">
        <f aca="false">D38/D$54</f>
        <v>0</v>
      </c>
    </row>
    <row r="39" customFormat="false" ht="11.5" hidden="false" customHeight="true" outlineLevel="0" collapsed="false">
      <c r="A39" s="4" t="s">
        <v>74</v>
      </c>
      <c r="B39" s="6" t="n">
        <f aca="false">+Standard!B35</f>
        <v>71000</v>
      </c>
      <c r="C39" s="6" t="n">
        <f aca="false">+Standard!C35</f>
        <v>71000</v>
      </c>
      <c r="D39" s="6" t="n">
        <f aca="false">+Clarified!C39-Clarified!B39</f>
        <v>0</v>
      </c>
      <c r="E39" s="16" t="n">
        <f aca="false">IF(B39=0,NA(),D39/B39)</f>
        <v>0</v>
      </c>
      <c r="F39" s="30" t="n">
        <f aca="false">D39/D$45</f>
        <v>0</v>
      </c>
      <c r="G39" s="30" t="n">
        <f aca="false">D39/D$54</f>
        <v>0</v>
      </c>
    </row>
    <row r="40" customFormat="false" ht="11.5" hidden="false" customHeight="true" outlineLevel="0" collapsed="false">
      <c r="A40" s="4" t="s">
        <v>75</v>
      </c>
      <c r="B40" s="6" t="n">
        <f aca="false">+Standard!B36</f>
        <v>544500</v>
      </c>
      <c r="C40" s="6" t="n">
        <f aca="false">+Standard!C36</f>
        <v>536500</v>
      </c>
      <c r="D40" s="6" t="n">
        <f aca="false">+Clarified!C40-Clarified!B40</f>
        <v>-8000</v>
      </c>
      <c r="E40" s="16" t="n">
        <f aca="false">IF(B40=0,NA(),D40/B40)</f>
        <v>-0.014692378328742</v>
      </c>
      <c r="F40" s="30" t="n">
        <f aca="false">D40/D$45</f>
        <v>-0.0138403515449292</v>
      </c>
      <c r="G40" s="30" t="n">
        <f aca="false">D40/D$54</f>
        <v>-0.0104708615555774</v>
      </c>
    </row>
    <row r="41" customFormat="false" ht="11.5" hidden="false" customHeight="true" outlineLevel="0" collapsed="false">
      <c r="A41" s="4" t="s">
        <v>76</v>
      </c>
      <c r="B41" s="6" t="n">
        <f aca="false">+Standard!B37</f>
        <v>140000</v>
      </c>
      <c r="C41" s="6" t="n">
        <f aca="false">+Standard!C37</f>
        <v>75000</v>
      </c>
      <c r="D41" s="6" t="n">
        <f aca="false">+Clarified!C41-Clarified!B41</f>
        <v>-65000</v>
      </c>
      <c r="E41" s="16" t="n">
        <f aca="false">IF(B41=0,NA(),D41/B41)</f>
        <v>-0.464285714285714</v>
      </c>
      <c r="F41" s="44" t="n">
        <f aca="false">D41/D$45</f>
        <v>-0.11245285630255</v>
      </c>
      <c r="G41" s="30" t="n">
        <f aca="false">D41/D$54</f>
        <v>-0.0850757501390661</v>
      </c>
    </row>
    <row r="42" customFormat="false" ht="11.5" hidden="false" customHeight="true" outlineLevel="0" collapsed="false">
      <c r="A42" s="4" t="s">
        <v>77</v>
      </c>
      <c r="B42" s="6" t="n">
        <f aca="false">+Standard!B38</f>
        <v>75000</v>
      </c>
      <c r="C42" s="6" t="n">
        <f aca="false">+Standard!C38</f>
        <v>75000</v>
      </c>
      <c r="D42" s="6" t="n">
        <f aca="false">+Clarified!C42-Clarified!B42</f>
        <v>0</v>
      </c>
      <c r="E42" s="16" t="n">
        <f aca="false">IF(B42=0,NA(),D42/B42)</f>
        <v>0</v>
      </c>
      <c r="F42" s="30" t="n">
        <f aca="false">D42/D$45</f>
        <v>0</v>
      </c>
      <c r="G42" s="30" t="n">
        <f aca="false">D42/D$54</f>
        <v>0</v>
      </c>
    </row>
    <row r="43" customFormat="false" ht="11.5" hidden="false" customHeight="true" outlineLevel="0" collapsed="false">
      <c r="A43" s="4" t="s">
        <v>78</v>
      </c>
      <c r="B43" s="6" t="n">
        <f aca="false">+Standard!B39</f>
        <v>12500</v>
      </c>
      <c r="C43" s="6" t="n">
        <f aca="false">+Standard!C39</f>
        <v>13000</v>
      </c>
      <c r="D43" s="6" t="n">
        <f aca="false">+Clarified!C43-Clarified!B43</f>
        <v>500</v>
      </c>
      <c r="E43" s="16" t="n">
        <f aca="false">IF(B43=0,NA(),D43/B43)</f>
        <v>0.04</v>
      </c>
      <c r="F43" s="30" t="n">
        <f aca="false">D43/D$45</f>
        <v>0.000865021971558078</v>
      </c>
      <c r="G43" s="30" t="n">
        <f aca="false">D43/D$54</f>
        <v>0.000654428847223586</v>
      </c>
    </row>
    <row r="44" customFormat="false" ht="11.5" hidden="false" customHeight="true" outlineLevel="0" collapsed="false">
      <c r="A44" s="4" t="s">
        <v>79</v>
      </c>
      <c r="B44" s="6" t="n">
        <f aca="false">+Standard!B40</f>
        <v>239684</v>
      </c>
      <c r="C44" s="6" t="n">
        <f aca="false">+Standard!C40</f>
        <v>239684</v>
      </c>
      <c r="D44" s="6" t="n">
        <f aca="false">+Clarified!C44-Clarified!B44</f>
        <v>0</v>
      </c>
      <c r="E44" s="16" t="n">
        <f aca="false">IF(B44=0,NA(),D44/B44)</f>
        <v>0</v>
      </c>
      <c r="F44" s="30" t="n">
        <f aca="false">D44/D$45</f>
        <v>0</v>
      </c>
      <c r="G44" s="30" t="n">
        <f aca="false">D44/D$54</f>
        <v>0</v>
      </c>
    </row>
    <row r="45" customFormat="false" ht="11.5" hidden="false" customHeight="true" outlineLevel="0" collapsed="false">
      <c r="B45" s="39" t="n">
        <f aca="false">SUM(B34:B44)</f>
        <v>15632596</v>
      </c>
      <c r="C45" s="39" t="n">
        <f aca="false">SUM(C34:C44)</f>
        <v>16210616</v>
      </c>
      <c r="D45" s="39" t="n">
        <f aca="false">+Clarified!C45-Clarified!B45</f>
        <v>578020</v>
      </c>
      <c r="E45" s="40" t="n">
        <f aca="false">IF(B45=0,NA(),D45/B45)</f>
        <v>0.0369753046774829</v>
      </c>
    </row>
    <row r="46" customFormat="false" ht="11.5" hidden="false" customHeight="true" outlineLevel="0" collapsed="false"/>
    <row r="47" customFormat="false" ht="11.5" hidden="false" customHeight="true" outlineLevel="0" collapsed="false">
      <c r="A47" s="37" t="s">
        <v>80</v>
      </c>
      <c r="B47" s="6"/>
      <c r="C47" s="6"/>
      <c r="D47" s="6"/>
    </row>
    <row r="48" customFormat="false" ht="11.5" hidden="false" customHeight="true" outlineLevel="0" collapsed="false">
      <c r="A48" s="4" t="s">
        <v>64</v>
      </c>
      <c r="B48" s="6" t="n">
        <f aca="false">+Standard!B44</f>
        <v>519000</v>
      </c>
      <c r="C48" s="41" t="n">
        <f aca="false">+Standard!C44</f>
        <v>522360</v>
      </c>
      <c r="D48" s="6" t="n">
        <f aca="false">+C48-B48</f>
        <v>3360</v>
      </c>
      <c r="E48" s="16" t="n">
        <f aca="false">IF(B48=0,NA(),D48/B48)</f>
        <v>0.00647398843930636</v>
      </c>
      <c r="F48" s="21" t="n">
        <f aca="false">D48/D$52</f>
        <v>0.0180640305368135</v>
      </c>
      <c r="G48" s="30" t="n">
        <f aca="false">D48/D$54</f>
        <v>0.0043977618533425</v>
      </c>
    </row>
    <row r="49" customFormat="false" ht="11.5" hidden="false" customHeight="true" outlineLevel="0" collapsed="false">
      <c r="A49" s="4" t="s">
        <v>65</v>
      </c>
      <c r="B49" s="6" t="n">
        <f aca="false">+Standard!B45</f>
        <v>375000</v>
      </c>
      <c r="C49" s="6" t="n">
        <f aca="false">+Standard!C45</f>
        <v>375000</v>
      </c>
      <c r="D49" s="6" t="n">
        <f aca="false">+C49-B49</f>
        <v>0</v>
      </c>
      <c r="E49" s="16" t="n">
        <f aca="false">IF(B49=0,NA(),D49/B49)</f>
        <v>0</v>
      </c>
      <c r="F49" s="21" t="n">
        <f aca="false">D49/D$52</f>
        <v>0</v>
      </c>
      <c r="G49" s="30" t="n">
        <f aca="false">D49/D$54</f>
        <v>0</v>
      </c>
    </row>
    <row r="50" customFormat="false" ht="11.5" hidden="false" customHeight="true" outlineLevel="0" collapsed="false">
      <c r="A50" s="4" t="s">
        <v>66</v>
      </c>
      <c r="B50" s="6" t="n">
        <f aca="false">+Standard!B46</f>
        <v>3518000</v>
      </c>
      <c r="C50" s="6" t="n">
        <f aca="false">+Standard!C46</f>
        <v>3718000</v>
      </c>
      <c r="D50" s="6" t="n">
        <f aca="false">+C50-B50</f>
        <v>200000</v>
      </c>
      <c r="E50" s="16" t="n">
        <f aca="false">IF(B50=0,NA(),D50/B50)</f>
        <v>0.0568504832291074</v>
      </c>
      <c r="F50" s="21" t="n">
        <f aca="false">D50/D$52</f>
        <v>1.07523991290557</v>
      </c>
      <c r="G50" s="30" t="n">
        <f aca="false">D50/D$54</f>
        <v>0.261771538889434</v>
      </c>
    </row>
    <row r="51" customFormat="false" ht="11.5" hidden="false" customHeight="true" outlineLevel="0" collapsed="false">
      <c r="A51" s="4" t="s">
        <v>67</v>
      </c>
      <c r="B51" s="6" t="n">
        <f aca="false">+Standard!B47</f>
        <v>637000</v>
      </c>
      <c r="C51" s="6" t="n">
        <f aca="false">+Standard!C47</f>
        <v>619645</v>
      </c>
      <c r="D51" s="6" t="n">
        <f aca="false">+C51-B51</f>
        <v>-17355</v>
      </c>
      <c r="E51" s="16" t="n">
        <f aca="false">IF(B51=0,NA(),D51/B51)</f>
        <v>-0.0272448979591837</v>
      </c>
      <c r="F51" s="21" t="n">
        <f aca="false">D51/D$52</f>
        <v>-0.0933039434423806</v>
      </c>
      <c r="G51" s="30" t="n">
        <f aca="false">D51/D$54</f>
        <v>-0.0227152252871307</v>
      </c>
    </row>
    <row r="52" customFormat="false" ht="11.5" hidden="false" customHeight="true" outlineLevel="0" collapsed="false">
      <c r="B52" s="39" t="n">
        <f aca="false">SUM(B48:B51)</f>
        <v>5049000</v>
      </c>
      <c r="C52" s="39" t="n">
        <f aca="false">SUM(C48:C51)</f>
        <v>5235005</v>
      </c>
      <c r="D52" s="39" t="n">
        <f aca="false">+C52-B52</f>
        <v>186005</v>
      </c>
      <c r="E52" s="40" t="n">
        <f aca="false">IF(B52=0,NA(),D52/B52)</f>
        <v>0.0368399683105565</v>
      </c>
    </row>
    <row r="53" customFormat="false" ht="11.5" hidden="false" customHeight="true" outlineLevel="0" collapsed="false">
      <c r="B53" s="6"/>
      <c r="C53" s="6"/>
      <c r="D53" s="6"/>
    </row>
    <row r="54" customFormat="false" ht="11.5" hidden="false" customHeight="true" outlineLevel="0" collapsed="false">
      <c r="A54" s="37" t="s">
        <v>81</v>
      </c>
      <c r="B54" s="42" t="n">
        <f aca="false">SUM(B48:B51)+B45</f>
        <v>20681596</v>
      </c>
      <c r="C54" s="42" t="n">
        <f aca="false">SUM(C48:C51)+C45</f>
        <v>21445621</v>
      </c>
      <c r="D54" s="42" t="n">
        <f aca="false">+C54-B54</f>
        <v>764025</v>
      </c>
      <c r="E54" s="43" t="n">
        <f aca="false">IF(B54=0,NA(),D54/B54)</f>
        <v>0.0369422649973435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1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50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50" zoomScaleNormal="150" zoomScalePageLayoutView="100" workbookViewId="0">
      <selection pane="topLeft" activeCell="A1" activeCellId="0" sqref="A1"/>
    </sheetView>
  </sheetViews>
  <sheetFormatPr defaultRowHeight="12.8"/>
  <cols>
    <col collapsed="false" hidden="false" max="1" min="1" style="0" width="25.1887755102041"/>
    <col collapsed="false" hidden="false" max="3" min="2" style="0" width="11.5204081632653"/>
    <col collapsed="false" hidden="false" max="4" min="4" style="0" width="9.07142857142857"/>
    <col collapsed="false" hidden="false" max="5" min="5" style="0" width="8.24489795918367"/>
    <col collapsed="false" hidden="false" max="6" min="6" style="0" width="9.07142857142857"/>
    <col collapsed="false" hidden="false" max="1025" min="7" style="0" width="11.5204081632653"/>
  </cols>
  <sheetData>
    <row r="1" customFormat="false" ht="18.55" hidden="false" customHeight="false" outlineLevel="0" collapsed="false">
      <c r="A1" s="45" t="s">
        <v>82</v>
      </c>
    </row>
    <row r="2" customFormat="false" ht="12.8" hidden="false" customHeight="false" outlineLevel="0" collapsed="false">
      <c r="A2" s="2" t="s">
        <v>1</v>
      </c>
    </row>
    <row r="3" customFormat="false" ht="19.4" hidden="false" customHeight="true" outlineLevel="0" collapsed="false">
      <c r="A3" s="34" t="s">
        <v>45</v>
      </c>
      <c r="B3" s="46"/>
    </row>
    <row r="5" customFormat="false" ht="12.8" hidden="false" customHeight="false" outlineLevel="0" collapsed="false">
      <c r="B5" s="47" t="s">
        <v>53</v>
      </c>
      <c r="C5" s="47" t="s">
        <v>54</v>
      </c>
      <c r="E5" s="48"/>
      <c r="F5" s="49" t="s">
        <v>5</v>
      </c>
      <c r="G5" s="49" t="s">
        <v>6</v>
      </c>
    </row>
    <row r="6" customFormat="false" ht="12.8" hidden="false" customHeight="false" outlineLevel="0" collapsed="false">
      <c r="B6" s="47" t="s">
        <v>7</v>
      </c>
      <c r="C6" s="47" t="s">
        <v>8</v>
      </c>
      <c r="D6" s="47" t="s">
        <v>9</v>
      </c>
      <c r="E6" s="49" t="s">
        <v>9</v>
      </c>
      <c r="F6" s="49" t="s">
        <v>9</v>
      </c>
      <c r="G6" s="49" t="s">
        <v>9</v>
      </c>
    </row>
    <row r="7" customFormat="false" ht="13.8" hidden="false" customHeight="false" outlineLevel="0" collapsed="false">
      <c r="A7" s="50" t="s">
        <v>55</v>
      </c>
    </row>
    <row r="8" customFormat="false" ht="12.8" hidden="false" customHeight="false" outlineLevel="0" collapsed="false">
      <c r="A8" s="0" t="s">
        <v>11</v>
      </c>
      <c r="B8" s="51" t="n">
        <v>2703154</v>
      </c>
      <c r="C8" s="51" t="n">
        <v>2655564</v>
      </c>
      <c r="D8" s="51" t="n">
        <f aca="false">+C8-B8</f>
        <v>-47590</v>
      </c>
      <c r="E8" s="52" t="n">
        <f aca="false">IF(B8=0,NA(),D8/B8)</f>
        <v>-0.0176053602569443</v>
      </c>
      <c r="F8" s="53" t="n">
        <f aca="false">D8/D$17</f>
        <v>-0.0913099203364595</v>
      </c>
      <c r="G8" s="53" t="n">
        <f aca="false">D8/D$26</f>
        <v>-0.0580873055009008</v>
      </c>
    </row>
    <row r="9" customFormat="false" ht="12.8" hidden="false" customHeight="false" outlineLevel="0" collapsed="false">
      <c r="A9" s="0" t="s">
        <v>20</v>
      </c>
      <c r="B9" s="51" t="n">
        <v>4462070</v>
      </c>
      <c r="C9" s="51" t="n">
        <v>4786701</v>
      </c>
      <c r="D9" s="51" t="n">
        <f aca="false">+C9-B9</f>
        <v>324631</v>
      </c>
      <c r="E9" s="52" t="n">
        <f aca="false">IF(B9=0,NA(),D9/B9)</f>
        <v>0.0727534529937899</v>
      </c>
      <c r="F9" s="53" t="n">
        <f aca="false">D9/D$17</f>
        <v>0.622862591904711</v>
      </c>
      <c r="G9" s="53" t="n">
        <f aca="false">D9/D$26</f>
        <v>0.396237446355598</v>
      </c>
    </row>
    <row r="10" customFormat="false" ht="12.8" hidden="false" customHeight="false" outlineLevel="0" collapsed="false">
      <c r="A10" s="0" t="s">
        <v>57</v>
      </c>
      <c r="B10" s="51" t="n">
        <v>237466</v>
      </c>
      <c r="C10" s="51" t="n">
        <v>244200</v>
      </c>
      <c r="D10" s="51" t="n">
        <f aca="false">+C10-B10</f>
        <v>6734</v>
      </c>
      <c r="E10" s="52" t="n">
        <f aca="false">IF(B10=0,NA(),D10/B10)</f>
        <v>0.0283577438454347</v>
      </c>
      <c r="F10" s="53" t="n">
        <f aca="false">D10/D$17</f>
        <v>0.0129203825077898</v>
      </c>
      <c r="G10" s="53" t="n">
        <f aca="false">D10/D$26</f>
        <v>0.00821937203704698</v>
      </c>
    </row>
    <row r="11" customFormat="false" ht="12.8" hidden="false" customHeight="false" outlineLevel="0" collapsed="false">
      <c r="A11" s="0" t="s">
        <v>25</v>
      </c>
      <c r="B11" s="51" t="n">
        <v>1171699</v>
      </c>
      <c r="C11" s="51" t="n">
        <v>1240496</v>
      </c>
      <c r="D11" s="51" t="n">
        <f aca="false">+C11-B11</f>
        <v>68797</v>
      </c>
      <c r="E11" s="52" t="n">
        <f aca="false">IF(B11=0,NA(),D11/B11)</f>
        <v>0.058715591632322</v>
      </c>
      <c r="F11" s="53" t="n">
        <f aca="false">D11/D$17</f>
        <v>0.13199933997452</v>
      </c>
      <c r="G11" s="53" t="n">
        <f aca="false">D11/D$26</f>
        <v>0.0839721024699616</v>
      </c>
    </row>
    <row r="12" customFormat="false" ht="12.8" hidden="false" customHeight="false" outlineLevel="0" collapsed="false">
      <c r="A12" s="0" t="s">
        <v>58</v>
      </c>
      <c r="B12" s="51" t="n">
        <v>73700</v>
      </c>
      <c r="C12" s="51" t="n">
        <v>98700</v>
      </c>
      <c r="D12" s="51" t="n">
        <f aca="false">+C12-B12</f>
        <v>25000</v>
      </c>
      <c r="E12" s="52" t="n">
        <f aca="false">IF(B12=0,NA(),D12/B12)</f>
        <v>0.33921302578019</v>
      </c>
      <c r="F12" s="53" t="n">
        <f aca="false">D12/D$17</f>
        <v>0.0479669680271378</v>
      </c>
      <c r="G12" s="53" t="n">
        <f aca="false">D12/D$26</f>
        <v>0.0305144492019861</v>
      </c>
    </row>
    <row r="13" customFormat="false" ht="12.8" hidden="false" customHeight="false" outlineLevel="0" collapsed="false">
      <c r="A13" s="0" t="s">
        <v>28</v>
      </c>
      <c r="B13" s="51" t="n">
        <v>1603455</v>
      </c>
      <c r="C13" s="51" t="n">
        <v>1760223</v>
      </c>
      <c r="D13" s="51" t="n">
        <f aca="false">+C13-B13</f>
        <v>156768</v>
      </c>
      <c r="E13" s="52" t="n">
        <f aca="false">IF(B13=0,NA(),D13/B13)</f>
        <v>0.0977688803240502</v>
      </c>
      <c r="F13" s="53" t="n">
        <f aca="false">D13/D$17</f>
        <v>0.300787425747133</v>
      </c>
      <c r="G13" s="53" t="n">
        <f aca="false">D13/D$26</f>
        <v>0.191347566899878</v>
      </c>
    </row>
    <row r="14" customFormat="false" ht="12.8" hidden="false" customHeight="false" outlineLevel="0" collapsed="false">
      <c r="A14" s="0" t="s">
        <v>60</v>
      </c>
      <c r="B14" s="51" t="n">
        <v>33400</v>
      </c>
      <c r="C14" s="51" t="n">
        <v>43510</v>
      </c>
      <c r="D14" s="51" t="n">
        <f aca="false">+C14-B14</f>
        <v>10110</v>
      </c>
      <c r="E14" s="52" t="n">
        <f aca="false">IF(B14=0,NA(),D14/B14)</f>
        <v>0.302694610778443</v>
      </c>
      <c r="F14" s="53" t="n">
        <f aca="false">D14/D$17</f>
        <v>0.0193978418701745</v>
      </c>
      <c r="G14" s="53" t="n">
        <f aca="false">D14/D$26</f>
        <v>0.0123400432572832</v>
      </c>
    </row>
    <row r="15" customFormat="false" ht="12.8" hidden="false" customHeight="false" outlineLevel="0" collapsed="false">
      <c r="A15" s="0" t="s">
        <v>61</v>
      </c>
      <c r="B15" s="51" t="n">
        <v>4461400</v>
      </c>
      <c r="C15" s="51" t="n">
        <v>4462500</v>
      </c>
      <c r="D15" s="51" t="n">
        <f aca="false">+C15-B15</f>
        <v>1100</v>
      </c>
      <c r="E15" s="52" t="n">
        <f aca="false">IF(B15=0,NA(),D15/B15)</f>
        <v>0.000246559375980634</v>
      </c>
      <c r="F15" s="53" t="n">
        <f aca="false">D15/D$17</f>
        <v>0.00211054659319406</v>
      </c>
      <c r="G15" s="53" t="n">
        <f aca="false">D15/D$26</f>
        <v>0.00134263576488739</v>
      </c>
    </row>
    <row r="16" customFormat="false" ht="12.8" hidden="false" customHeight="false" outlineLevel="0" collapsed="false">
      <c r="A16" s="0" t="s">
        <v>62</v>
      </c>
      <c r="B16" s="51" t="n">
        <v>1711872</v>
      </c>
      <c r="C16" s="51" t="n">
        <v>1687514</v>
      </c>
      <c r="D16" s="51" t="n">
        <f aca="false">+C16-B16</f>
        <v>-24358</v>
      </c>
      <c r="E16" s="52" t="n">
        <f aca="false">IF(B16=0,NA(),D16/B16)</f>
        <v>-0.0142288675788844</v>
      </c>
      <c r="F16" s="53" t="n">
        <f aca="false">D16/D$17</f>
        <v>-0.0467351762882009</v>
      </c>
      <c r="G16" s="53" t="n">
        <f aca="false">D16/D$26</f>
        <v>-0.0297308381464791</v>
      </c>
    </row>
    <row r="17" customFormat="false" ht="15.85" hidden="false" customHeight="true" outlineLevel="0" collapsed="false">
      <c r="B17" s="54" t="n">
        <f aca="false">SUM(B8:B16)</f>
        <v>16458216</v>
      </c>
      <c r="C17" s="54" t="n">
        <f aca="false">SUM(C8:C16)</f>
        <v>16979408</v>
      </c>
      <c r="D17" s="54" t="n">
        <f aca="false">+C17-B17</f>
        <v>521192</v>
      </c>
      <c r="E17" s="55" t="n">
        <f aca="false">IF(B17=0,NA(),D17/B17)</f>
        <v>0.0316675877871575</v>
      </c>
      <c r="F17" s="53"/>
    </row>
    <row r="18" customFormat="false" ht="12.8" hidden="false" customHeight="false" outlineLevel="0" collapsed="false">
      <c r="F18" s="53"/>
    </row>
    <row r="19" customFormat="false" ht="13.8" hidden="false" customHeight="false" outlineLevel="0" collapsed="false">
      <c r="A19" s="50" t="s">
        <v>63</v>
      </c>
    </row>
    <row r="20" customFormat="false" ht="12.8" hidden="false" customHeight="false" outlineLevel="0" collapsed="false">
      <c r="A20" s="0" t="s">
        <v>64</v>
      </c>
      <c r="B20" s="51" t="n">
        <f aca="false">+'Other Funds'!B6</f>
        <v>718686</v>
      </c>
      <c r="C20" s="51" t="n">
        <f aca="false">+'Other Funds'!C6</f>
        <v>733127</v>
      </c>
      <c r="D20" s="51" t="n">
        <f aca="false">+C20-B20</f>
        <v>14441</v>
      </c>
      <c r="E20" s="52" t="n">
        <f aca="false">IF(B20=0,NA(),D20/B20)</f>
        <v>0.020093615292353</v>
      </c>
      <c r="F20" s="53" t="n">
        <f aca="false">D20/D$24</f>
        <v>0.0484447754384552</v>
      </c>
      <c r="G20" s="53" t="n">
        <f aca="false">D20/D$26</f>
        <v>0.0176263664370353</v>
      </c>
    </row>
    <row r="21" customFormat="false" ht="12.8" hidden="false" customHeight="false" outlineLevel="0" collapsed="false">
      <c r="A21" s="0" t="s">
        <v>65</v>
      </c>
      <c r="B21" s="51" t="n">
        <f aca="false">+'Other Funds'!B12</f>
        <v>279361</v>
      </c>
      <c r="C21" s="51" t="n">
        <f aca="false">+'Other Funds'!C12</f>
        <v>280490</v>
      </c>
      <c r="D21" s="51" t="n">
        <f aca="false">+C21-B21</f>
        <v>1129</v>
      </c>
      <c r="E21" s="52" t="n">
        <f aca="false">IF(B21=0,NA(),D21/B21)</f>
        <v>0.00404136583130788</v>
      </c>
      <c r="F21" s="53" t="n">
        <f aca="false">D21/D$24</f>
        <v>0.00378742133301129</v>
      </c>
      <c r="G21" s="53" t="n">
        <f aca="false">D21/D$26</f>
        <v>0.00137803252596169</v>
      </c>
    </row>
    <row r="22" customFormat="false" ht="12.8" hidden="false" customHeight="false" outlineLevel="0" collapsed="false">
      <c r="A22" s="0" t="s">
        <v>66</v>
      </c>
      <c r="B22" s="51" t="n">
        <f aca="false">+'Other Funds'!B18</f>
        <v>2646905</v>
      </c>
      <c r="C22" s="51" t="n">
        <f aca="false">+'Other Funds'!C18</f>
        <v>2908090</v>
      </c>
      <c r="D22" s="51" t="n">
        <f aca="false">+C22-B22</f>
        <v>261185</v>
      </c>
      <c r="E22" s="52" t="n">
        <f aca="false">IF(B22=0,NA(),D22/B22)</f>
        <v>0.0986756230389833</v>
      </c>
      <c r="F22" s="53" t="n">
        <f aca="false">D22/D$24</f>
        <v>0.876189230170551</v>
      </c>
      <c r="G22" s="53" t="n">
        <f aca="false">D22/D$26</f>
        <v>0.31879665659283</v>
      </c>
    </row>
    <row r="23" customFormat="false" ht="12.8" hidden="false" customHeight="false" outlineLevel="0" collapsed="false">
      <c r="A23" s="0" t="s">
        <v>67</v>
      </c>
      <c r="B23" s="51" t="n">
        <f aca="false">+'Other Funds'!B24</f>
        <v>598308</v>
      </c>
      <c r="C23" s="51" t="n">
        <f aca="false">+'Other Funds'!C24</f>
        <v>619645</v>
      </c>
      <c r="D23" s="51" t="n">
        <f aca="false">+C23-B23</f>
        <v>21337</v>
      </c>
      <c r="E23" s="52" t="n">
        <f aca="false">IF(B23=0,NA(),D23/B23)</f>
        <v>0.0356622341670177</v>
      </c>
      <c r="F23" s="53" t="n">
        <f aca="false">D23/D$24</f>
        <v>0.0715785730579821</v>
      </c>
      <c r="G23" s="53" t="n">
        <f aca="false">D23/D$26</f>
        <v>0.0260434721049111</v>
      </c>
    </row>
    <row r="24" customFormat="false" ht="15.85" hidden="false" customHeight="true" outlineLevel="0" collapsed="false">
      <c r="B24" s="54" t="n">
        <f aca="false">SUM(B20:B23)</f>
        <v>4243260</v>
      </c>
      <c r="C24" s="54" t="n">
        <f aca="false">SUM(C20:C23)</f>
        <v>4541352</v>
      </c>
      <c r="D24" s="54" t="n">
        <f aca="false">+C24-B24</f>
        <v>298092</v>
      </c>
      <c r="E24" s="55" t="n">
        <f aca="false">IF(B24=0,NA(),D24/B24)</f>
        <v>0.0702507034685596</v>
      </c>
      <c r="F24" s="53"/>
    </row>
    <row r="26" customFormat="false" ht="17.9" hidden="false" customHeight="true" outlineLevel="0" collapsed="false">
      <c r="A26" s="50" t="s">
        <v>68</v>
      </c>
      <c r="B26" s="56" t="n">
        <f aca="false">+B17+B24</f>
        <v>20701476</v>
      </c>
      <c r="C26" s="56" t="n">
        <f aca="false">+C17+C24</f>
        <v>21520760</v>
      </c>
      <c r="D26" s="56" t="n">
        <f aca="false">+C26-B26</f>
        <v>819284</v>
      </c>
      <c r="E26" s="57" t="n">
        <f aca="false">IF(B26=0,NA(),D26/B26)</f>
        <v>0.0395761152489803</v>
      </c>
    </row>
    <row r="29" customFormat="false" ht="13.8" hidden="false" customHeight="false" outlineLevel="0" collapsed="false">
      <c r="A29" s="50" t="s">
        <v>40</v>
      </c>
    </row>
    <row r="30" customFormat="false" ht="12.8" hidden="false" customHeight="false" outlineLevel="0" collapsed="false">
      <c r="A30" s="0" t="s">
        <v>69</v>
      </c>
      <c r="B30" s="51" t="n">
        <v>11846289</v>
      </c>
      <c r="C30" s="51" t="n">
        <v>12496699</v>
      </c>
      <c r="D30" s="51" t="n">
        <f aca="false">+Standard!C30-Standard!B30</f>
        <v>650410</v>
      </c>
      <c r="E30" s="52" t="n">
        <f aca="false">IF(B30=0,NA(),D30/B30)</f>
        <v>0.054904113853714</v>
      </c>
      <c r="F30" s="58" t="n">
        <f aca="false">D30/D$41</f>
        <v>0.996003185201066</v>
      </c>
      <c r="G30" s="59" t="n">
        <f aca="false">D30/D$50</f>
        <v>0.775197401746074</v>
      </c>
    </row>
    <row r="31" customFormat="false" ht="12.8" hidden="false" customHeight="false" outlineLevel="0" collapsed="false">
      <c r="A31" s="0" t="s">
        <v>70</v>
      </c>
      <c r="B31" s="51" t="n">
        <v>550000</v>
      </c>
      <c r="C31" s="51" t="n">
        <v>550000</v>
      </c>
      <c r="D31" s="51" t="n">
        <f aca="false">+Standard!C31-Standard!B31</f>
        <v>0</v>
      </c>
      <c r="E31" s="52" t="n">
        <f aca="false">IF(B31=0,NA(),D31/B31)</f>
        <v>0</v>
      </c>
      <c r="F31" s="58" t="n">
        <f aca="false">D31/D$41</f>
        <v>0</v>
      </c>
      <c r="G31" s="59" t="n">
        <f aca="false">D31/D$50</f>
        <v>0</v>
      </c>
    </row>
    <row r="32" customFormat="false" ht="12.8" hidden="false" customHeight="false" outlineLevel="0" collapsed="false">
      <c r="A32" s="0" t="s">
        <v>71</v>
      </c>
      <c r="B32" s="51" t="n">
        <v>1655000</v>
      </c>
      <c r="C32" s="51" t="n">
        <v>1655000</v>
      </c>
      <c r="D32" s="51" t="n">
        <f aca="false">+Standard!C32-Standard!B32</f>
        <v>0</v>
      </c>
      <c r="E32" s="52" t="n">
        <f aca="false">IF(B32=0,NA(),D32/B32)</f>
        <v>0</v>
      </c>
      <c r="F32" s="58" t="n">
        <f aca="false">D32/D$41</f>
        <v>0</v>
      </c>
      <c r="G32" s="59" t="n">
        <f aca="false">D32/D$50</f>
        <v>0</v>
      </c>
    </row>
    <row r="33" customFormat="false" ht="12.8" hidden="false" customHeight="false" outlineLevel="0" collapsed="false">
      <c r="A33" s="0" t="s">
        <v>83</v>
      </c>
      <c r="B33" s="51" t="n">
        <v>484500</v>
      </c>
      <c r="C33" s="51" t="n">
        <v>559610</v>
      </c>
      <c r="D33" s="51" t="n">
        <f aca="false">+Standard!C33-Standard!B33</f>
        <v>75110</v>
      </c>
      <c r="E33" s="52" t="n">
        <f aca="false">IF(B33=0,NA(),D33/B33)</f>
        <v>0.155025799793602</v>
      </c>
      <c r="F33" s="58" t="n">
        <f aca="false">D33/D$41</f>
        <v>0.115019448102661</v>
      </c>
      <c r="G33" s="59" t="n">
        <f aca="false">D33/D$50</f>
        <v>0.0895205744763267</v>
      </c>
    </row>
    <row r="34" customFormat="false" ht="12.8" hidden="false" customHeight="false" outlineLevel="0" collapsed="false">
      <c r="A34" s="0" t="s">
        <v>73</v>
      </c>
      <c r="B34" s="51" t="n">
        <v>14123</v>
      </c>
      <c r="C34" s="51" t="n">
        <v>14123</v>
      </c>
      <c r="D34" s="51" t="n">
        <f aca="false">+Standard!C34-Standard!B34</f>
        <v>0</v>
      </c>
      <c r="E34" s="52" t="n">
        <f aca="false">IF(B34=0,NA(),D34/B34)</f>
        <v>0</v>
      </c>
      <c r="F34" s="58" t="n">
        <f aca="false">D34/D$41</f>
        <v>0</v>
      </c>
      <c r="G34" s="59" t="n">
        <f aca="false">D34/D$50</f>
        <v>0</v>
      </c>
    </row>
    <row r="35" customFormat="false" ht="12.8" hidden="false" customHeight="false" outlineLevel="0" collapsed="false">
      <c r="A35" s="0" t="s">
        <v>74</v>
      </c>
      <c r="B35" s="51" t="n">
        <v>71000</v>
      </c>
      <c r="C35" s="51" t="n">
        <v>71000</v>
      </c>
      <c r="D35" s="51" t="n">
        <f aca="false">+Standard!C35-Standard!B35</f>
        <v>0</v>
      </c>
      <c r="E35" s="52" t="n">
        <f aca="false">IF(B35=0,NA(),D35/B35)</f>
        <v>0</v>
      </c>
      <c r="F35" s="58" t="n">
        <f aca="false">D35/D$41</f>
        <v>0</v>
      </c>
      <c r="G35" s="59" t="n">
        <f aca="false">D35/D$50</f>
        <v>0</v>
      </c>
    </row>
    <row r="36" customFormat="false" ht="12.8" hidden="false" customHeight="false" outlineLevel="0" collapsed="false">
      <c r="A36" s="0" t="s">
        <v>75</v>
      </c>
      <c r="B36" s="51" t="n">
        <v>544500</v>
      </c>
      <c r="C36" s="51" t="n">
        <v>536500</v>
      </c>
      <c r="D36" s="51" t="n">
        <f aca="false">+Standard!C36-Standard!B36</f>
        <v>-8000</v>
      </c>
      <c r="E36" s="52" t="n">
        <f aca="false">IF(B36=0,NA(),D36/B36)</f>
        <v>-0.014692378328742</v>
      </c>
      <c r="F36" s="58" t="n">
        <f aca="false">D36/D$41</f>
        <v>-0.0122507733300665</v>
      </c>
      <c r="G36" s="59" t="n">
        <f aca="false">D36/D$50</f>
        <v>-0.00953487679151396</v>
      </c>
    </row>
    <row r="37" customFormat="false" ht="12.8" hidden="false" customHeight="false" outlineLevel="0" collapsed="false">
      <c r="A37" s="60" t="s">
        <v>76</v>
      </c>
      <c r="B37" s="61" t="n">
        <v>140000</v>
      </c>
      <c r="C37" s="61" t="n">
        <v>75000</v>
      </c>
      <c r="D37" s="61" t="n">
        <f aca="false">+Standard!C37-Standard!B37</f>
        <v>-65000</v>
      </c>
      <c r="E37" s="52" t="n">
        <f aca="false">IF(B37=0,NA(),D37/B37)</f>
        <v>-0.464285714285714</v>
      </c>
      <c r="F37" s="58" t="n">
        <f aca="false">D37/D$41</f>
        <v>-0.09953753330679</v>
      </c>
      <c r="G37" s="59" t="n">
        <f aca="false">D37/D$50</f>
        <v>-0.0774708739310509</v>
      </c>
    </row>
    <row r="38" customFormat="false" ht="12.8" hidden="false" customHeight="false" outlineLevel="0" collapsed="false">
      <c r="A38" s="0" t="s">
        <v>77</v>
      </c>
      <c r="B38" s="51" t="n">
        <v>75000</v>
      </c>
      <c r="C38" s="51" t="n">
        <v>75000</v>
      </c>
      <c r="D38" s="51" t="n">
        <f aca="false">+Standard!C38-Standard!B38</f>
        <v>0</v>
      </c>
      <c r="E38" s="52" t="n">
        <f aca="false">IF(B38=0,NA(),D38/B38)</f>
        <v>0</v>
      </c>
      <c r="F38" s="58" t="n">
        <f aca="false">D38/D$41</f>
        <v>0</v>
      </c>
      <c r="G38" s="59" t="n">
        <f aca="false">D38/D$50</f>
        <v>0</v>
      </c>
    </row>
    <row r="39" customFormat="false" ht="12.8" hidden="false" customHeight="false" outlineLevel="0" collapsed="false">
      <c r="A39" s="0" t="s">
        <v>78</v>
      </c>
      <c r="B39" s="51" t="n">
        <v>12500</v>
      </c>
      <c r="C39" s="51" t="n">
        <v>13000</v>
      </c>
      <c r="D39" s="51" t="n">
        <f aca="false">+Standard!C39-Standard!B39</f>
        <v>500</v>
      </c>
      <c r="E39" s="52" t="n">
        <f aca="false">IF(B39=0,NA(),D39/B39)</f>
        <v>0.04</v>
      </c>
      <c r="F39" s="58" t="n">
        <f aca="false">D39/D$41</f>
        <v>0.000765673333129154</v>
      </c>
      <c r="G39" s="59" t="n">
        <f aca="false">D39/D$50</f>
        <v>0.000595929799469622</v>
      </c>
    </row>
    <row r="40" customFormat="false" ht="12.8" hidden="false" customHeight="false" outlineLevel="0" collapsed="false">
      <c r="A40" s="0" t="s">
        <v>79</v>
      </c>
      <c r="B40" s="51" t="n">
        <v>239684</v>
      </c>
      <c r="C40" s="51" t="n">
        <v>239684</v>
      </c>
      <c r="D40" s="51" t="n">
        <f aca="false">+Standard!C40-Standard!B40</f>
        <v>0</v>
      </c>
      <c r="E40" s="52" t="n">
        <f aca="false">IF(B40=0,NA(),D40/B40)</f>
        <v>0</v>
      </c>
      <c r="F40" s="58" t="n">
        <f aca="false">D40/D$41</f>
        <v>0</v>
      </c>
      <c r="G40" s="59" t="n">
        <f aca="false">D40/D$50</f>
        <v>0</v>
      </c>
    </row>
    <row r="41" customFormat="false" ht="15.85" hidden="false" customHeight="true" outlineLevel="0" collapsed="false">
      <c r="B41" s="62" t="n">
        <v>15632596</v>
      </c>
      <c r="C41" s="62" t="n">
        <v>16285616</v>
      </c>
      <c r="D41" s="62" t="n">
        <f aca="false">+Standard!C41-Standard!B41</f>
        <v>653020</v>
      </c>
      <c r="E41" s="55" t="n">
        <f aca="false">IF(B41=0,NA(),D41/B41)</f>
        <v>0.0417729723201444</v>
      </c>
    </row>
    <row r="43" customFormat="false" ht="13.8" hidden="false" customHeight="false" outlineLevel="0" collapsed="false">
      <c r="A43" s="50" t="s">
        <v>80</v>
      </c>
    </row>
    <row r="44" customFormat="false" ht="12.8" hidden="false" customHeight="false" outlineLevel="0" collapsed="false">
      <c r="A44" s="0" t="s">
        <v>64</v>
      </c>
      <c r="B44" s="51" t="n">
        <f aca="false">+'Other Funds'!B7</f>
        <v>519000</v>
      </c>
      <c r="C44" s="51" t="n">
        <f aca="false">+'Other Funds'!C7</f>
        <v>522360</v>
      </c>
      <c r="D44" s="51" t="n">
        <f aca="false">+C44-B44</f>
        <v>3360</v>
      </c>
      <c r="E44" s="52" t="n">
        <f aca="false">IF(B44=0,NA(),D44/B44)</f>
        <v>0.00647398843930636</v>
      </c>
      <c r="F44" s="53" t="n">
        <f aca="false">D44/D$48</f>
        <v>0.0180640305368135</v>
      </c>
      <c r="G44" s="59" t="n">
        <f aca="false">D44/D$50</f>
        <v>0.00400464825243586</v>
      </c>
    </row>
    <row r="45" customFormat="false" ht="12.8" hidden="false" customHeight="false" outlineLevel="0" collapsed="false">
      <c r="A45" s="0" t="s">
        <v>65</v>
      </c>
      <c r="B45" s="51" t="n">
        <f aca="false">+'Other Funds'!B15</f>
        <v>375000</v>
      </c>
      <c r="C45" s="51" t="n">
        <f aca="false">+'Other Funds'!C15</f>
        <v>375000</v>
      </c>
      <c r="D45" s="51" t="n">
        <f aca="false">+C45-B45</f>
        <v>0</v>
      </c>
      <c r="E45" s="52" t="n">
        <f aca="false">IF(B45=0,NA(),D45/B45)</f>
        <v>0</v>
      </c>
      <c r="F45" s="53" t="n">
        <f aca="false">D45/D$48</f>
        <v>0</v>
      </c>
      <c r="G45" s="59" t="n">
        <f aca="false">D45/D$50</f>
        <v>0</v>
      </c>
    </row>
    <row r="46" customFormat="false" ht="12.8" hidden="false" customHeight="false" outlineLevel="0" collapsed="false">
      <c r="A46" s="0" t="s">
        <v>66</v>
      </c>
      <c r="B46" s="51" t="n">
        <f aca="false">+'Other Funds'!B21</f>
        <v>3518000</v>
      </c>
      <c r="C46" s="51" t="n">
        <f aca="false">+'Other Funds'!C21</f>
        <v>3718000</v>
      </c>
      <c r="D46" s="51" t="n">
        <f aca="false">+C46-B46</f>
        <v>200000</v>
      </c>
      <c r="E46" s="52" t="n">
        <f aca="false">IF(B46=0,NA(),D46/B46)</f>
        <v>0.0568504832291074</v>
      </c>
      <c r="F46" s="53" t="n">
        <f aca="false">D46/D$48</f>
        <v>1.07523991290557</v>
      </c>
      <c r="G46" s="59" t="n">
        <f aca="false">D46/D$50</f>
        <v>0.238371919787849</v>
      </c>
    </row>
    <row r="47" customFormat="false" ht="12.8" hidden="false" customHeight="false" outlineLevel="0" collapsed="false">
      <c r="A47" s="0" t="s">
        <v>67</v>
      </c>
      <c r="B47" s="51" t="n">
        <f aca="false">+'Other Funds'!B27</f>
        <v>637000</v>
      </c>
      <c r="C47" s="51" t="n">
        <f aca="false">+'Other Funds'!C27</f>
        <v>619645</v>
      </c>
      <c r="D47" s="51" t="n">
        <f aca="false">+C47-B47</f>
        <v>-17355</v>
      </c>
      <c r="E47" s="52" t="n">
        <f aca="false">IF(B47=0,NA(),D47/B47)</f>
        <v>-0.0272448979591837</v>
      </c>
      <c r="F47" s="53" t="n">
        <f aca="false">D47/D$48</f>
        <v>-0.0933039434423806</v>
      </c>
      <c r="G47" s="59" t="n">
        <f aca="false">D47/D$50</f>
        <v>-0.0206847233395906</v>
      </c>
    </row>
    <row r="48" customFormat="false" ht="15.85" hidden="false" customHeight="true" outlineLevel="0" collapsed="false">
      <c r="B48" s="54" t="n">
        <f aca="false">SUM(B44:B47)</f>
        <v>5049000</v>
      </c>
      <c r="C48" s="54" t="n">
        <f aca="false">SUM(C44:C47)</f>
        <v>5235005</v>
      </c>
      <c r="D48" s="54" t="n">
        <f aca="false">+C48-B48</f>
        <v>186005</v>
      </c>
      <c r="E48" s="55" t="n">
        <f aca="false">IF(B48=0,NA(),D48/B48)</f>
        <v>0.0368399683105565</v>
      </c>
    </row>
    <row r="50" customFormat="false" ht="17.9" hidden="false" customHeight="true" outlineLevel="0" collapsed="false">
      <c r="A50" s="50" t="s">
        <v>81</v>
      </c>
      <c r="B50" s="56" t="n">
        <f aca="false">SUM(B44:B47)+B41</f>
        <v>20681596</v>
      </c>
      <c r="C50" s="56" t="n">
        <f aca="false">SUM(C44:C47)+C41</f>
        <v>21520621</v>
      </c>
      <c r="D50" s="56" t="n">
        <f aca="false">+C50-B50</f>
        <v>839025</v>
      </c>
      <c r="E50" s="57" t="n">
        <f aca="false">IF(B50=0,NA(),D50/B50)</f>
        <v>0.0405686775817495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1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27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50" zoomScaleNormal="150" zoomScalePageLayoutView="100" workbookViewId="0">
      <selection pane="topLeft" activeCell="A1" activeCellId="0" sqref="A1"/>
    </sheetView>
  </sheetViews>
  <sheetFormatPr defaultRowHeight="12.8"/>
  <cols>
    <col collapsed="false" hidden="false" max="1" min="1" style="63" width="25.3775510204082"/>
    <col collapsed="false" hidden="false" max="3" min="2" style="0" width="10.9234693877551"/>
    <col collapsed="false" hidden="false" max="4" min="4" style="0" width="13.7959183673469"/>
    <col collapsed="false" hidden="false" max="5" min="5" style="0" width="8.51530612244898"/>
    <col collapsed="false" hidden="false" max="1025" min="6" style="0" width="11.5204081632653"/>
  </cols>
  <sheetData>
    <row r="1" customFormat="false" ht="18.55" hidden="false" customHeight="false" outlineLevel="0" collapsed="false">
      <c r="A1" s="64" t="s">
        <v>84</v>
      </c>
    </row>
    <row r="2" customFormat="false" ht="12.8" hidden="false" customHeight="false" outlineLevel="0" collapsed="false">
      <c r="A2" s="0"/>
    </row>
    <row r="3" customFormat="false" ht="12.8" hidden="false" customHeight="false" outlineLevel="0" collapsed="false">
      <c r="A3" s="0"/>
      <c r="B3" s="47" t="s">
        <v>53</v>
      </c>
      <c r="C3" s="47" t="s">
        <v>54</v>
      </c>
      <c r="D3" s="51"/>
      <c r="E3" s="65"/>
    </row>
    <row r="4" customFormat="false" ht="12.8" hidden="false" customHeight="false" outlineLevel="0" collapsed="false">
      <c r="A4" s="0"/>
      <c r="B4" s="47" t="s">
        <v>7</v>
      </c>
      <c r="C4" s="47" t="s">
        <v>8</v>
      </c>
      <c r="D4" s="47" t="s">
        <v>9</v>
      </c>
      <c r="E4" s="3" t="s">
        <v>9</v>
      </c>
    </row>
    <row r="5" customFormat="false" ht="12.8" hidden="false" customHeight="false" outlineLevel="0" collapsed="false">
      <c r="A5" s="66" t="s">
        <v>85</v>
      </c>
      <c r="B5" s="51"/>
      <c r="C5" s="51"/>
      <c r="D5" s="51"/>
    </row>
    <row r="6" customFormat="false" ht="12.8" hidden="false" customHeight="false" outlineLevel="0" collapsed="false">
      <c r="A6" s="67" t="s">
        <v>86</v>
      </c>
      <c r="B6" s="51" t="n">
        <v>718686</v>
      </c>
      <c r="C6" s="51" t="n">
        <v>733127</v>
      </c>
      <c r="D6" s="51" t="n">
        <f aca="false">+'Other Funds'!C6-'Other Funds'!B6</f>
        <v>14441</v>
      </c>
      <c r="E6" s="52" t="n">
        <f aca="false">IF(B6=0,NA(),D6/B6)</f>
        <v>0.020093615292353</v>
      </c>
    </row>
    <row r="7" customFormat="false" ht="12.8" hidden="false" customHeight="false" outlineLevel="0" collapsed="false">
      <c r="A7" s="67" t="s">
        <v>87</v>
      </c>
      <c r="B7" s="51" t="n">
        <f aca="false">+B9-B8</f>
        <v>519000</v>
      </c>
      <c r="C7" s="51" t="n">
        <f aca="false">+C9-C8</f>
        <v>522360</v>
      </c>
      <c r="D7" s="51" t="n">
        <f aca="false">+'Other Funds'!C7-'Other Funds'!B7</f>
        <v>3360</v>
      </c>
      <c r="E7" s="52" t="n">
        <f aca="false">IF(B7=0,NA(),D7/B7)</f>
        <v>0.00647398843930636</v>
      </c>
    </row>
    <row r="8" customFormat="false" ht="12.8" hidden="false" customHeight="false" outlineLevel="0" collapsed="false">
      <c r="A8" s="67" t="s">
        <v>88</v>
      </c>
      <c r="B8" s="51" t="n">
        <v>199686</v>
      </c>
      <c r="C8" s="61" t="n">
        <v>210767</v>
      </c>
      <c r="D8" s="51" t="n">
        <f aca="false">+'Other Funds'!C8-'Other Funds'!B8</f>
        <v>11081</v>
      </c>
      <c r="E8" s="52" t="n">
        <f aca="false">IF(B8=0,NA(),D8/B8)</f>
        <v>0.0554921226325331</v>
      </c>
    </row>
    <row r="9" customFormat="false" ht="12.8" hidden="false" customHeight="false" outlineLevel="0" collapsed="false">
      <c r="A9" s="67" t="s">
        <v>89</v>
      </c>
      <c r="B9" s="51" t="n">
        <v>718686</v>
      </c>
      <c r="C9" s="51" t="n">
        <v>733127</v>
      </c>
      <c r="D9" s="51" t="n">
        <f aca="false">+'Other Funds'!C9-'Other Funds'!B9</f>
        <v>14441</v>
      </c>
      <c r="E9" s="52" t="n">
        <f aca="false">IF(B9=0,NA(),D9/B9)</f>
        <v>0.020093615292353</v>
      </c>
    </row>
    <row r="10" customFormat="false" ht="12.8" hidden="false" customHeight="false" outlineLevel="0" collapsed="false">
      <c r="A10" s="0"/>
      <c r="B10" s="51"/>
      <c r="C10" s="51"/>
      <c r="D10" s="51"/>
    </row>
    <row r="11" customFormat="false" ht="12.8" hidden="false" customHeight="false" outlineLevel="0" collapsed="false">
      <c r="A11" s="66" t="s">
        <v>90</v>
      </c>
      <c r="B11" s="51"/>
      <c r="C11" s="51"/>
      <c r="D11" s="51"/>
    </row>
    <row r="12" customFormat="false" ht="12.8" hidden="false" customHeight="false" outlineLevel="0" collapsed="false">
      <c r="A12" s="67" t="s">
        <v>91</v>
      </c>
      <c r="B12" s="51" t="n">
        <f aca="false">+B14+B13</f>
        <v>279361</v>
      </c>
      <c r="C12" s="51" t="n">
        <f aca="false">+C14+C13</f>
        <v>280490</v>
      </c>
      <c r="D12" s="51" t="n">
        <f aca="false">+'Other Funds'!C12-'Other Funds'!B12</f>
        <v>1129</v>
      </c>
      <c r="E12" s="52" t="n">
        <f aca="false">IF(B12=0,NA(),D12/B12)</f>
        <v>0.00404136583130788</v>
      </c>
    </row>
    <row r="13" customFormat="false" ht="12.8" hidden="false" customHeight="false" outlineLevel="0" collapsed="false">
      <c r="A13" s="67" t="s">
        <v>92</v>
      </c>
      <c r="B13" s="51" t="n">
        <v>-95639</v>
      </c>
      <c r="C13" s="51" t="n">
        <v>-94510</v>
      </c>
      <c r="D13" s="51" t="n">
        <f aca="false">+'Other Funds'!C13-'Other Funds'!B13</f>
        <v>1129</v>
      </c>
      <c r="E13" s="52" t="n">
        <f aca="false">IF(B13=0,NA(),D13/B13)</f>
        <v>-0.0118048076621462</v>
      </c>
    </row>
    <row r="14" customFormat="false" ht="12.8" hidden="false" customHeight="false" outlineLevel="0" collapsed="false">
      <c r="A14" s="67" t="s">
        <v>93</v>
      </c>
      <c r="B14" s="51" t="n">
        <v>375000</v>
      </c>
      <c r="C14" s="51" t="n">
        <v>375000</v>
      </c>
      <c r="D14" s="51" t="n">
        <f aca="false">+'Other Funds'!C14-'Other Funds'!B14</f>
        <v>0</v>
      </c>
      <c r="E14" s="52" t="n">
        <f aca="false">IF(B14=0,NA(),D14/B14)</f>
        <v>0</v>
      </c>
    </row>
    <row r="15" customFormat="false" ht="12.8" hidden="false" customHeight="false" outlineLevel="0" collapsed="false">
      <c r="A15" s="67" t="s">
        <v>94</v>
      </c>
      <c r="B15" s="51" t="n">
        <v>375000</v>
      </c>
      <c r="C15" s="51" t="n">
        <v>375000</v>
      </c>
      <c r="D15" s="51" t="n">
        <f aca="false">+'Other Funds'!C15-'Other Funds'!B15</f>
        <v>0</v>
      </c>
      <c r="E15" s="52" t="n">
        <f aca="false">IF(B15=0,NA(),D15/B15)</f>
        <v>0</v>
      </c>
    </row>
    <row r="16" customFormat="false" ht="12.8" hidden="false" customHeight="false" outlineLevel="0" collapsed="false">
      <c r="A16" s="0"/>
      <c r="B16" s="51"/>
      <c r="C16" s="51"/>
      <c r="D16" s="51"/>
    </row>
    <row r="17" customFormat="false" ht="12.8" hidden="false" customHeight="false" outlineLevel="0" collapsed="false">
      <c r="A17" s="66" t="s">
        <v>95</v>
      </c>
      <c r="B17" s="51"/>
      <c r="C17" s="51"/>
      <c r="D17" s="51"/>
    </row>
    <row r="18" customFormat="false" ht="12.8" hidden="false" customHeight="false" outlineLevel="0" collapsed="false">
      <c r="A18" s="67" t="s">
        <v>91</v>
      </c>
      <c r="B18" s="51" t="n">
        <f aca="false">+B20+B19</f>
        <v>2646905</v>
      </c>
      <c r="C18" s="51" t="n">
        <f aca="false">+C20+C19</f>
        <v>2908090</v>
      </c>
      <c r="D18" s="51" t="n">
        <f aca="false">+'Other Funds'!C18-'Other Funds'!B18</f>
        <v>261185</v>
      </c>
      <c r="E18" s="52" t="n">
        <f aca="false">IF(B18=0,NA(),D18/B18)</f>
        <v>0.0986756230389833</v>
      </c>
    </row>
    <row r="19" customFormat="false" ht="12.8" hidden="false" customHeight="false" outlineLevel="0" collapsed="false">
      <c r="A19" s="67" t="s">
        <v>92</v>
      </c>
      <c r="B19" s="51" t="n">
        <v>-871095</v>
      </c>
      <c r="C19" s="51" t="n">
        <v>-809910</v>
      </c>
      <c r="D19" s="51" t="n">
        <f aca="false">+'Other Funds'!C19-'Other Funds'!B19</f>
        <v>61185</v>
      </c>
      <c r="E19" s="52" t="n">
        <f aca="false">IF(B19=0,NA(),D19/B19)</f>
        <v>-0.0702391817195599</v>
      </c>
    </row>
    <row r="20" customFormat="false" ht="12.8" hidden="false" customHeight="false" outlineLevel="0" collapsed="false">
      <c r="A20" s="67" t="s">
        <v>93</v>
      </c>
      <c r="B20" s="51" t="n">
        <v>3518000</v>
      </c>
      <c r="C20" s="51" t="n">
        <v>3718000</v>
      </c>
      <c r="D20" s="51" t="n">
        <f aca="false">+'Other Funds'!C20-'Other Funds'!B20</f>
        <v>200000</v>
      </c>
      <c r="E20" s="52" t="n">
        <f aca="false">IF(B20=0,NA(),D20/B20)</f>
        <v>0.0568504832291074</v>
      </c>
    </row>
    <row r="21" customFormat="false" ht="12.8" hidden="false" customHeight="false" outlineLevel="0" collapsed="false">
      <c r="A21" s="67" t="s">
        <v>94</v>
      </c>
      <c r="B21" s="51" t="n">
        <v>3518000</v>
      </c>
      <c r="C21" s="51" t="n">
        <v>3718000</v>
      </c>
      <c r="D21" s="51" t="n">
        <f aca="false">+'Other Funds'!C21-'Other Funds'!B21</f>
        <v>200000</v>
      </c>
      <c r="E21" s="52" t="n">
        <f aca="false">IF(B21=0,NA(),D21/B21)</f>
        <v>0.0568504832291074</v>
      </c>
    </row>
    <row r="22" customFormat="false" ht="12.8" hidden="false" customHeight="false" outlineLevel="0" collapsed="false">
      <c r="A22" s="0"/>
      <c r="B22" s="51"/>
      <c r="C22" s="51"/>
      <c r="D22" s="51"/>
    </row>
    <row r="23" customFormat="false" ht="12.8" hidden="false" customHeight="false" outlineLevel="0" collapsed="false">
      <c r="A23" s="66" t="s">
        <v>96</v>
      </c>
      <c r="B23" s="51"/>
      <c r="C23" s="51"/>
      <c r="D23" s="51"/>
    </row>
    <row r="24" customFormat="false" ht="12.8" hidden="false" customHeight="false" outlineLevel="0" collapsed="false">
      <c r="A24" s="67" t="s">
        <v>91</v>
      </c>
      <c r="B24" s="51" t="n">
        <f aca="false">+B26+B25</f>
        <v>598308</v>
      </c>
      <c r="C24" s="51" t="n">
        <f aca="false">+C26+C25</f>
        <v>619645</v>
      </c>
      <c r="D24" s="51" t="n">
        <f aca="false">+'Other Funds'!C24-'Other Funds'!B24</f>
        <v>21337</v>
      </c>
      <c r="E24" s="52" t="n">
        <f aca="false">IF(B24=0,NA(),D24/B24)</f>
        <v>0.0356622341670177</v>
      </c>
    </row>
    <row r="25" customFormat="false" ht="12.8" hidden="false" customHeight="false" outlineLevel="0" collapsed="false">
      <c r="A25" s="67" t="s">
        <v>92</v>
      </c>
      <c r="B25" s="51" t="n">
        <v>-38692</v>
      </c>
      <c r="C25" s="51" t="n">
        <v>0</v>
      </c>
      <c r="D25" s="51" t="n">
        <f aca="false">+'Other Funds'!C25-'Other Funds'!B25</f>
        <v>38692</v>
      </c>
      <c r="E25" s="52" t="n">
        <f aca="false">IF(B25=0,NA(),D25/B25)</f>
        <v>-1</v>
      </c>
    </row>
    <row r="26" customFormat="false" ht="12.8" hidden="false" customHeight="false" outlineLevel="0" collapsed="false">
      <c r="A26" s="67" t="s">
        <v>93</v>
      </c>
      <c r="B26" s="51" t="n">
        <v>637000</v>
      </c>
      <c r="C26" s="51" t="n">
        <v>619645</v>
      </c>
      <c r="D26" s="51" t="n">
        <f aca="false">+'Other Funds'!C26-'Other Funds'!B26</f>
        <v>-17355</v>
      </c>
      <c r="E26" s="52" t="n">
        <f aca="false">IF(B26=0,NA(),D26/B26)</f>
        <v>-0.0272448979591837</v>
      </c>
    </row>
    <row r="27" customFormat="false" ht="12.8" hidden="false" customHeight="false" outlineLevel="0" collapsed="false">
      <c r="A27" s="67" t="s">
        <v>94</v>
      </c>
      <c r="B27" s="51" t="n">
        <v>637000</v>
      </c>
      <c r="C27" s="51" t="n">
        <v>619645</v>
      </c>
      <c r="D27" s="51" t="n">
        <f aca="false">+'Other Funds'!C27-'Other Funds'!B27</f>
        <v>-17355</v>
      </c>
      <c r="E27" s="52" t="n">
        <f aca="false">IF(B27=0,NA(),D27/B27)</f>
        <v>-0.0272448979591837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1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M26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50" zoomScaleNormal="150" zoomScalePageLayoutView="100" workbookViewId="0">
      <selection pane="topLeft" activeCell="A1" activeCellId="0" sqref="A1"/>
    </sheetView>
  </sheetViews>
  <sheetFormatPr defaultRowHeight="12.8"/>
  <cols>
    <col collapsed="false" hidden="false" max="1" min="1" style="0" width="28.1581632653061"/>
    <col collapsed="false" hidden="false" max="2" min="2" style="0" width="3.88775510204082"/>
    <col collapsed="false" hidden="false" max="3" min="3" style="51" width="8.89285714285714"/>
    <col collapsed="false" hidden="false" max="4" min="4" style="51" width="10.6479591836735"/>
    <col collapsed="false" hidden="false" max="5" min="5" style="0" width="4.53571428571429"/>
    <col collapsed="false" hidden="false" max="6" min="6" style="0" width="4.62755102040816"/>
    <col collapsed="false" hidden="false" max="7" min="7" style="51" width="8.89285714285714"/>
    <col collapsed="false" hidden="false" max="8" min="8" style="51" width="10.6479591836735"/>
    <col collapsed="false" hidden="false" max="9" min="9" style="0" width="4.71428571428571"/>
    <col collapsed="false" hidden="false" max="10" min="10" style="51" width="8.89285714285714"/>
    <col collapsed="false" hidden="false" max="11" min="11" style="0" width="6.19897959183674"/>
    <col collapsed="false" hidden="false" max="12" min="12" style="51" width="10.6479591836735"/>
    <col collapsed="false" hidden="false" max="13" min="13" style="0" width="8.97959183673469"/>
    <col collapsed="false" hidden="false" max="1025" min="14" style="0" width="11.5204081632653"/>
  </cols>
  <sheetData>
    <row r="1" customFormat="false" ht="18.55" hidden="false" customHeight="false" outlineLevel="0" collapsed="false">
      <c r="A1" s="68" t="s">
        <v>97</v>
      </c>
      <c r="C1" s="0"/>
      <c r="D1" s="0"/>
      <c r="F1" s="69"/>
      <c r="G1" s="0"/>
      <c r="H1" s="0"/>
      <c r="J1" s="0"/>
      <c r="L1" s="0"/>
    </row>
    <row r="2" customFormat="false" ht="12.8" hidden="false" customHeight="false" outlineLevel="0" collapsed="false">
      <c r="C2" s="0"/>
      <c r="D2" s="0"/>
      <c r="F2" s="69"/>
      <c r="G2" s="0"/>
      <c r="H2" s="0"/>
      <c r="J2" s="0"/>
      <c r="L2" s="0"/>
    </row>
    <row r="3" customFormat="false" ht="12.8" hidden="false" customHeight="false" outlineLevel="0" collapsed="false">
      <c r="B3" s="70" t="s">
        <v>98</v>
      </c>
      <c r="C3" s="70"/>
      <c r="D3" s="70"/>
      <c r="F3" s="71" t="s">
        <v>99</v>
      </c>
      <c r="G3" s="71"/>
      <c r="H3" s="71"/>
      <c r="J3" s="72" t="s">
        <v>100</v>
      </c>
      <c r="K3" s="72"/>
      <c r="L3" s="72" t="s">
        <v>101</v>
      </c>
      <c r="M3" s="72"/>
    </row>
    <row r="4" customFormat="false" ht="16.15" hidden="false" customHeight="false" outlineLevel="0" collapsed="false">
      <c r="A4" s="73"/>
      <c r="C4" s="0"/>
      <c r="D4" s="0"/>
      <c r="F4" s="69"/>
      <c r="G4" s="0"/>
      <c r="H4" s="0"/>
      <c r="J4" s="0"/>
      <c r="L4" s="0"/>
    </row>
    <row r="5" customFormat="false" ht="12.8" hidden="false" customHeight="false" outlineLevel="0" collapsed="false">
      <c r="A5" s="0" t="s">
        <v>102</v>
      </c>
      <c r="B5" s="0" t="n">
        <v>1</v>
      </c>
      <c r="C5" s="51" t="n">
        <v>122224</v>
      </c>
      <c r="D5" s="51" t="n">
        <f aca="false">+B5*C5</f>
        <v>122224</v>
      </c>
      <c r="F5" s="0" t="n">
        <v>1</v>
      </c>
      <c r="G5" s="51" t="n">
        <v>124668</v>
      </c>
      <c r="H5" s="51" t="n">
        <f aca="false">+F5*G5</f>
        <v>124668</v>
      </c>
      <c r="J5" s="51" t="n">
        <f aca="false">+G5-C5</f>
        <v>2444</v>
      </c>
      <c r="K5" s="74" t="n">
        <f aca="false">+J5/C5</f>
        <v>0.0199960727843959</v>
      </c>
      <c r="L5" s="51" t="n">
        <f aca="false">+H5-D5</f>
        <v>2444</v>
      </c>
      <c r="M5" s="75" t="n">
        <f aca="false">IF(D5=0,NA(),L5/D5)</f>
        <v>0.0199960727843959</v>
      </c>
    </row>
    <row r="6" customFormat="false" ht="12.8" hidden="false" customHeight="false" outlineLevel="0" collapsed="false">
      <c r="A6" s="0" t="s">
        <v>103</v>
      </c>
      <c r="B6" s="0" t="n">
        <v>2</v>
      </c>
      <c r="C6" s="51" t="n">
        <v>118552</v>
      </c>
      <c r="D6" s="51" t="n">
        <f aca="false">+B6*C6</f>
        <v>237104</v>
      </c>
      <c r="F6" s="0" t="n">
        <v>3</v>
      </c>
      <c r="G6" s="51" t="n">
        <v>129583</v>
      </c>
      <c r="H6" s="51" t="n">
        <f aca="false">+F6*G6</f>
        <v>388749</v>
      </c>
      <c r="J6" s="51" t="n">
        <f aca="false">+G6-C6</f>
        <v>11031</v>
      </c>
      <c r="K6" s="74" t="n">
        <f aca="false">+J6/C6</f>
        <v>0.0930477765031379</v>
      </c>
      <c r="L6" s="51" t="n">
        <f aca="false">+H6-D6</f>
        <v>151645</v>
      </c>
      <c r="M6" s="75" t="n">
        <f aca="false">IF(D6=0,NA(),L6/D6)</f>
        <v>0.639571664754707</v>
      </c>
    </row>
    <row r="7" customFormat="false" ht="12.8" hidden="false" customHeight="false" outlineLevel="0" collapsed="false">
      <c r="A7" s="0" t="s">
        <v>104</v>
      </c>
      <c r="B7" s="0" t="n">
        <v>1</v>
      </c>
      <c r="C7" s="51" t="n">
        <v>111805</v>
      </c>
      <c r="D7" s="51" t="n">
        <f aca="false">+B7*C7</f>
        <v>111805</v>
      </c>
      <c r="F7" s="0" t="n">
        <v>1</v>
      </c>
      <c r="G7" s="51" t="n">
        <v>122208</v>
      </c>
      <c r="H7" s="51" t="n">
        <f aca="false">+F7*G7</f>
        <v>122208</v>
      </c>
      <c r="J7" s="51" t="n">
        <f aca="false">+G7-C7</f>
        <v>10403</v>
      </c>
      <c r="K7" s="74" t="n">
        <f aca="false">+J7/C7</f>
        <v>0.0930459281785251</v>
      </c>
      <c r="L7" s="51" t="n">
        <f aca="false">+H7-D7</f>
        <v>10403</v>
      </c>
      <c r="M7" s="75" t="n">
        <f aca="false">IF(D7=0,NA(),L7/D7)</f>
        <v>0.0930459281785251</v>
      </c>
    </row>
    <row r="8" customFormat="false" ht="12.8" hidden="false" customHeight="false" outlineLevel="0" collapsed="false">
      <c r="A8" s="0" t="s">
        <v>105</v>
      </c>
      <c r="B8" s="0" t="n">
        <v>5</v>
      </c>
      <c r="C8" s="51" t="n">
        <v>109878</v>
      </c>
      <c r="D8" s="51" t="n">
        <f aca="false">+B8*C8</f>
        <v>549390</v>
      </c>
      <c r="F8" s="0" t="n">
        <v>5</v>
      </c>
      <c r="G8" s="51" t="n">
        <v>120102</v>
      </c>
      <c r="H8" s="51" t="n">
        <f aca="false">+F8*G8</f>
        <v>600510</v>
      </c>
      <c r="J8" s="51" t="n">
        <f aca="false">+G8-C8</f>
        <v>10224</v>
      </c>
      <c r="K8" s="74" t="n">
        <f aca="false">+J8/C8</f>
        <v>0.0930486539616666</v>
      </c>
      <c r="L8" s="51" t="n">
        <f aca="false">+H8-D8</f>
        <v>51120</v>
      </c>
      <c r="M8" s="75" t="n">
        <f aca="false">IF(D8=0,NA(),L8/D8)</f>
        <v>0.0930486539616666</v>
      </c>
    </row>
    <row r="9" customFormat="false" ht="12.8" hidden="false" customHeight="false" outlineLevel="0" collapsed="false">
      <c r="A9" s="0" t="s">
        <v>106</v>
      </c>
      <c r="B9" s="0" t="n">
        <v>1</v>
      </c>
      <c r="C9" s="51" t="n">
        <v>107949</v>
      </c>
      <c r="D9" s="51" t="n">
        <f aca="false">+B9*C9</f>
        <v>107949</v>
      </c>
      <c r="F9" s="0" t="n">
        <v>1.5</v>
      </c>
      <c r="G9" s="51" t="n">
        <v>117994</v>
      </c>
      <c r="H9" s="51" t="n">
        <f aca="false">+F9*G9</f>
        <v>176991</v>
      </c>
      <c r="J9" s="51" t="n">
        <f aca="false">+G9-C9</f>
        <v>10045</v>
      </c>
      <c r="K9" s="74" t="n">
        <f aca="false">+J9/C9</f>
        <v>0.0930532010486433</v>
      </c>
      <c r="L9" s="51" t="n">
        <f aca="false">+H9-D9</f>
        <v>69042</v>
      </c>
      <c r="M9" s="75" t="n">
        <f aca="false">IF(D9=0,NA(),L9/D9)</f>
        <v>0.639579801572965</v>
      </c>
    </row>
    <row r="10" customFormat="false" ht="12.8" hidden="false" customHeight="false" outlineLevel="0" collapsed="false">
      <c r="A10" s="0" t="s">
        <v>107</v>
      </c>
      <c r="B10" s="0" t="n">
        <v>13</v>
      </c>
      <c r="C10" s="51" t="n">
        <v>96384</v>
      </c>
      <c r="D10" s="51" t="n">
        <f aca="false">+B10*C10</f>
        <v>1252992</v>
      </c>
      <c r="F10" s="0" t="n">
        <v>10</v>
      </c>
      <c r="G10" s="51" t="n">
        <v>105352</v>
      </c>
      <c r="H10" s="51" t="n">
        <f aca="false">+F10*G10</f>
        <v>1053520</v>
      </c>
      <c r="J10" s="51" t="n">
        <f aca="false">+G10-C10</f>
        <v>8968</v>
      </c>
      <c r="K10" s="74" t="n">
        <f aca="false">+J10/C10</f>
        <v>0.0930444887118194</v>
      </c>
      <c r="L10" s="51" t="n">
        <f aca="false">+H10-D10</f>
        <v>-199472</v>
      </c>
      <c r="M10" s="75" t="n">
        <f aca="false">IF(D10=0,NA(),L10/D10)</f>
        <v>-0.159196547144754</v>
      </c>
    </row>
    <row r="11" customFormat="false" ht="12.8" hidden="false" customHeight="false" outlineLevel="0" collapsed="false">
      <c r="A11" s="0" t="s">
        <v>108</v>
      </c>
      <c r="B11" s="0" t="n">
        <v>0</v>
      </c>
      <c r="C11" s="51" t="n">
        <v>81310</v>
      </c>
      <c r="D11" s="51" t="n">
        <f aca="false">+B11*C11</f>
        <v>0</v>
      </c>
      <c r="F11" s="0" t="n">
        <v>1</v>
      </c>
      <c r="G11" s="51" t="n">
        <v>88875</v>
      </c>
      <c r="H11" s="51" t="n">
        <f aca="false">+F11*G11</f>
        <v>88875</v>
      </c>
      <c r="J11" s="51" t="n">
        <f aca="false">+G11-C11</f>
        <v>7565</v>
      </c>
      <c r="K11" s="74" t="n">
        <f aca="false">+J11/C11</f>
        <v>0.0930389865945148</v>
      </c>
      <c r="L11" s="51" t="n">
        <f aca="false">+H11-D11</f>
        <v>88875</v>
      </c>
      <c r="M11" s="75" t="inlineStr">
        <f aca="false">IF(D11=0,NA(),L11/D11)</f>
        <is>
          <t/>
        </is>
      </c>
    </row>
    <row r="12" customFormat="false" ht="12.8" hidden="false" customHeight="false" outlineLevel="0" collapsed="false">
      <c r="A12" s="0" t="s">
        <v>109</v>
      </c>
      <c r="B12" s="0" t="n">
        <v>1</v>
      </c>
      <c r="C12" s="51" t="n">
        <v>68911</v>
      </c>
      <c r="D12" s="51" t="n">
        <f aca="false">+B12*C12</f>
        <v>68911</v>
      </c>
      <c r="F12" s="0" t="n">
        <v>4</v>
      </c>
      <c r="G12" s="51" t="n">
        <v>75323</v>
      </c>
      <c r="H12" s="51" t="n">
        <f aca="false">+F12*G12</f>
        <v>301292</v>
      </c>
      <c r="J12" s="51" t="n">
        <f aca="false">+G12-C12</f>
        <v>6412</v>
      </c>
      <c r="K12" s="74" t="n">
        <f aca="false">+J12/C12</f>
        <v>0.0930475540915093</v>
      </c>
      <c r="L12" s="51" t="n">
        <f aca="false">+H12-D12</f>
        <v>232381</v>
      </c>
      <c r="M12" s="75" t="n">
        <f aca="false">IF(D12=0,NA(),L12/D12)</f>
        <v>3.37219021636604</v>
      </c>
    </row>
    <row r="13" customFormat="false" ht="12.8" hidden="false" customHeight="false" outlineLevel="0" collapsed="false">
      <c r="A13" s="0" t="s">
        <v>110</v>
      </c>
      <c r="B13" s="0" t="n">
        <v>1</v>
      </c>
      <c r="C13" s="51" t="n">
        <v>57412</v>
      </c>
      <c r="D13" s="51" t="n">
        <f aca="false">+B13*C13</f>
        <v>57412</v>
      </c>
      <c r="F13" s="0" t="n">
        <v>0</v>
      </c>
      <c r="G13" s="51" t="n">
        <v>62754</v>
      </c>
      <c r="H13" s="51" t="n">
        <f aca="false">+F13*G13</f>
        <v>0</v>
      </c>
      <c r="J13" s="51" t="n">
        <f aca="false">+G13-C13</f>
        <v>5342</v>
      </c>
      <c r="K13" s="74" t="n">
        <f aca="false">+J13/C13</f>
        <v>0.0930467498084024</v>
      </c>
      <c r="L13" s="51" t="n">
        <f aca="false">+H13-D13</f>
        <v>-57412</v>
      </c>
      <c r="M13" s="75" t="n">
        <f aca="false">IF(D13=0,NA(),L13/D13)</f>
        <v>-1</v>
      </c>
    </row>
    <row r="14" customFormat="false" ht="12.8" hidden="false" customHeight="false" outlineLevel="0" collapsed="false">
      <c r="A14" s="0" t="s">
        <v>111</v>
      </c>
      <c r="B14" s="0" t="n">
        <v>2</v>
      </c>
      <c r="C14" s="51" t="n">
        <v>45930</v>
      </c>
      <c r="D14" s="51" t="n">
        <f aca="false">+B14*C14</f>
        <v>91860</v>
      </c>
      <c r="F14" s="0" t="n">
        <v>0</v>
      </c>
      <c r="G14" s="51" t="n">
        <v>50203</v>
      </c>
      <c r="H14" s="51" t="n">
        <f aca="false">+F14*G14</f>
        <v>0</v>
      </c>
      <c r="J14" s="51" t="n">
        <f aca="false">+G14-C14</f>
        <v>4273</v>
      </c>
      <c r="K14" s="74" t="n">
        <f aca="false">+J14/C14</f>
        <v>0.0930328761158284</v>
      </c>
      <c r="L14" s="51" t="n">
        <f aca="false">+H14-D14</f>
        <v>-91860</v>
      </c>
      <c r="M14" s="75" t="n">
        <f aca="false">IF(D14=0,NA(),L14/D14)</f>
        <v>-1</v>
      </c>
    </row>
    <row r="15" customFormat="false" ht="12.8" hidden="false" customHeight="false" outlineLevel="0" collapsed="false">
      <c r="B15" s="76" t="n">
        <f aca="false">SUM(B5:B14)</f>
        <v>27</v>
      </c>
      <c r="C15" s="62"/>
      <c r="D15" s="62" t="n">
        <f aca="false">SUM(D5:D14)</f>
        <v>2599647</v>
      </c>
      <c r="E15" s="77"/>
      <c r="F15" s="76" t="n">
        <f aca="false">SUM(F5:F14)</f>
        <v>26.5</v>
      </c>
      <c r="G15" s="62"/>
      <c r="H15" s="62" t="n">
        <f aca="false">SUM(H5:H14)</f>
        <v>2856813</v>
      </c>
      <c r="I15" s="76"/>
      <c r="J15" s="62"/>
      <c r="K15" s="78"/>
      <c r="L15" s="62" t="n">
        <f aca="false">+H15-D15</f>
        <v>257166</v>
      </c>
      <c r="M15" s="79" t="n">
        <f aca="false">IF(D15=0,NA(),L15/D15)</f>
        <v>0.0989234307580991</v>
      </c>
    </row>
    <row r="16" customFormat="false" ht="12.8" hidden="false" customHeight="false" outlineLevel="0" collapsed="false">
      <c r="C16" s="0"/>
      <c r="D16" s="0"/>
      <c r="G16" s="0"/>
      <c r="H16" s="0"/>
      <c r="J16" s="0"/>
      <c r="L16" s="0"/>
    </row>
    <row r="17" customFormat="false" ht="12.8" hidden="false" customHeight="false" outlineLevel="0" collapsed="false">
      <c r="A17" s="0" t="s">
        <v>112</v>
      </c>
      <c r="C17" s="0"/>
      <c r="D17" s="51" t="n">
        <v>450000</v>
      </c>
      <c r="G17" s="0"/>
      <c r="H17" s="51" t="n">
        <v>450000</v>
      </c>
      <c r="J17" s="0"/>
      <c r="L17" s="51" t="n">
        <f aca="false">+H17-D17</f>
        <v>0</v>
      </c>
      <c r="M17" s="75" t="n">
        <f aca="false">IF(D17=0,NA(),L17/D17)</f>
        <v>0</v>
      </c>
    </row>
    <row r="18" customFormat="false" ht="12.8" hidden="false" customHeight="false" outlineLevel="0" collapsed="false">
      <c r="A18" s="0" t="s">
        <v>113</v>
      </c>
      <c r="C18" s="0"/>
      <c r="D18" s="51" t="n">
        <v>127000</v>
      </c>
      <c r="G18" s="0"/>
      <c r="H18" s="51" t="n">
        <v>135000</v>
      </c>
      <c r="J18" s="0"/>
      <c r="L18" s="51" t="n">
        <f aca="false">+H18-D18</f>
        <v>8000</v>
      </c>
      <c r="M18" s="75" t="n">
        <f aca="false">IF(D18=0,NA(),L18/D18)</f>
        <v>0.062992125984252</v>
      </c>
    </row>
    <row r="19" customFormat="false" ht="12.8" hidden="false" customHeight="false" outlineLevel="0" collapsed="false">
      <c r="A19" s="0" t="s">
        <v>114</v>
      </c>
      <c r="C19" s="0"/>
      <c r="D19" s="51" t="n">
        <v>39938</v>
      </c>
      <c r="G19" s="0"/>
      <c r="H19" s="51" t="n">
        <v>38488</v>
      </c>
      <c r="J19" s="0"/>
      <c r="L19" s="51" t="n">
        <f aca="false">+H19-D19</f>
        <v>-1450</v>
      </c>
      <c r="M19" s="75" t="n">
        <f aca="false">IF(D19=0,NA(),L19/D19)</f>
        <v>-0.036306274725825</v>
      </c>
    </row>
    <row r="20" customFormat="false" ht="12.8" hidden="false" customHeight="false" outlineLevel="0" collapsed="false">
      <c r="A20" s="0" t="s">
        <v>115</v>
      </c>
      <c r="C20" s="0"/>
      <c r="D20" s="51" t="n">
        <v>0</v>
      </c>
      <c r="G20" s="0"/>
      <c r="H20" s="51" t="n">
        <v>20000</v>
      </c>
      <c r="J20" s="0"/>
      <c r="L20" s="51" t="n">
        <f aca="false">+H20-D20</f>
        <v>20000</v>
      </c>
      <c r="M20" s="75" t="inlineStr">
        <f aca="false">IF(D20=0,NA(),L20/D20)</f>
        <is>
          <t/>
        </is>
      </c>
    </row>
    <row r="21" customFormat="false" ht="12.8" hidden="false" customHeight="false" outlineLevel="0" collapsed="false">
      <c r="A21" s="0" t="s">
        <v>116</v>
      </c>
      <c r="C21" s="0"/>
      <c r="D21" s="51" t="n">
        <v>138972</v>
      </c>
      <c r="G21" s="0"/>
      <c r="H21" s="51" t="n">
        <v>155028</v>
      </c>
      <c r="J21" s="0"/>
      <c r="L21" s="51" t="n">
        <f aca="false">+H21-D21</f>
        <v>16056</v>
      </c>
      <c r="M21" s="75" t="n">
        <f aca="false">IF(D21=0,NA(),L21/D21)</f>
        <v>0.115534064415854</v>
      </c>
    </row>
    <row r="22" customFormat="false" ht="12.8" hidden="false" customHeight="false" outlineLevel="0" collapsed="false">
      <c r="A22" s="0" t="s">
        <v>117</v>
      </c>
      <c r="C22" s="0"/>
      <c r="D22" s="51" t="n">
        <v>53519</v>
      </c>
      <c r="G22" s="0"/>
      <c r="H22" s="51" t="n">
        <v>60478</v>
      </c>
      <c r="J22" s="0"/>
      <c r="L22" s="51" t="n">
        <f aca="false">+H22-D22</f>
        <v>6959</v>
      </c>
      <c r="M22" s="75" t="n">
        <f aca="false">IF(D22=0,NA(),L22/D22)</f>
        <v>0.130028587978101</v>
      </c>
    </row>
    <row r="23" customFormat="false" ht="12.8" hidden="false" customHeight="false" outlineLevel="0" collapsed="false">
      <c r="A23" s="0" t="s">
        <v>118</v>
      </c>
      <c r="C23" s="0"/>
      <c r="D23" s="51" t="n">
        <v>39580</v>
      </c>
      <c r="G23" s="0"/>
      <c r="H23" s="51" t="n">
        <v>47174</v>
      </c>
      <c r="J23" s="0"/>
      <c r="L23" s="51" t="n">
        <f aca="false">+H23-D23</f>
        <v>7594</v>
      </c>
      <c r="M23" s="75" t="n">
        <f aca="false">IF(D23=0,NA(),L23/D23)</f>
        <v>0.191864578069732</v>
      </c>
    </row>
    <row r="24" customFormat="false" ht="12.8" hidden="false" customHeight="false" outlineLevel="0" collapsed="false">
      <c r="A24" s="0" t="s">
        <v>119</v>
      </c>
      <c r="C24" s="0"/>
      <c r="D24" s="51" t="n">
        <v>10500</v>
      </c>
      <c r="G24" s="0"/>
      <c r="H24" s="51" t="n">
        <v>4300</v>
      </c>
      <c r="J24" s="0"/>
      <c r="L24" s="51" t="n">
        <f aca="false">+H24-D24</f>
        <v>-6200</v>
      </c>
      <c r="M24" s="75" t="n">
        <f aca="false">IF(D24=0,NA(),L24/D24)</f>
        <v>-0.59047619047619</v>
      </c>
    </row>
    <row r="25" customFormat="false" ht="12.8" hidden="false" customHeight="false" outlineLevel="0" collapsed="false">
      <c r="B25" s="76"/>
      <c r="C25" s="62"/>
      <c r="D25" s="62" t="n">
        <f aca="false">SUM(D17:D24)</f>
        <v>859509</v>
      </c>
      <c r="E25" s="77"/>
      <c r="F25" s="76"/>
      <c r="G25" s="62"/>
      <c r="H25" s="62" t="n">
        <f aca="false">SUM(H17:H24)</f>
        <v>910468</v>
      </c>
      <c r="I25" s="76"/>
      <c r="J25" s="62"/>
      <c r="K25" s="78"/>
      <c r="L25" s="62" t="n">
        <f aca="false">+H25-D25</f>
        <v>50959</v>
      </c>
      <c r="M25" s="79" t="n">
        <f aca="false">IF(D25=0,NA(),L25/D25)</f>
        <v>0.0592885007603178</v>
      </c>
    </row>
    <row r="26" customFormat="false" ht="18.4" hidden="false" customHeight="true" outlineLevel="0" collapsed="false">
      <c r="A26" s="80" t="s">
        <v>120</v>
      </c>
      <c r="D26" s="56" t="n">
        <f aca="false">+D25+D15</f>
        <v>3459156</v>
      </c>
      <c r="H26" s="56" t="n">
        <f aca="false">+H25+H15</f>
        <v>3767281</v>
      </c>
      <c r="L26" s="56" t="n">
        <f aca="false">H26-D26</f>
        <v>308125</v>
      </c>
      <c r="M26" s="81" t="n">
        <f aca="false">IF(D26=0,NA(),L26/D26)</f>
        <v>0.0890751963773822</v>
      </c>
    </row>
  </sheetData>
  <mergeCells count="4">
    <mergeCell ref="B3:D3"/>
    <mergeCell ref="F3:H3"/>
    <mergeCell ref="J3:K3"/>
    <mergeCell ref="L3:M3"/>
  </mergeCells>
  <printOptions headings="false" gridLines="false" gridLinesSet="true" horizontalCentered="false" verticalCentered="false"/>
  <pageMargins left="0.7875" right="0.7875" top="1.025" bottom="1.025" header="0.7875" footer="0.7875"/>
  <pageSetup paperSize="1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30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50" zoomScaleNormal="150" zoomScalePageLayoutView="100" workbookViewId="0">
      <selection pane="topLeft" activeCell="A1" activeCellId="0" sqref="A1"/>
    </sheetView>
  </sheetViews>
  <sheetFormatPr defaultRowHeight="12.8"/>
  <cols>
    <col collapsed="false" hidden="false" max="5" min="1" style="51" width="11.5204081632653"/>
    <col collapsed="false" hidden="false" max="6" min="6" style="82" width="11.5204081632653"/>
    <col collapsed="false" hidden="false" max="1025" min="7" style="0" width="11.5204081632653"/>
  </cols>
  <sheetData>
    <row r="1" customFormat="false" ht="18.55" hidden="false" customHeight="false" outlineLevel="0" collapsed="false">
      <c r="A1" s="64" t="s">
        <v>121</v>
      </c>
      <c r="B1" s="0"/>
      <c r="C1" s="0"/>
      <c r="D1" s="0"/>
      <c r="E1" s="0"/>
      <c r="F1" s="0"/>
    </row>
    <row r="2" customFormat="false" ht="12.8" hidden="false" customHeight="false" outlineLevel="0" collapsed="false">
      <c r="A2" s="0"/>
      <c r="B2" s="0"/>
      <c r="C2" s="0"/>
      <c r="D2" s="0"/>
      <c r="E2" s="0"/>
      <c r="F2" s="0"/>
    </row>
    <row r="3" customFormat="false" ht="12.8" hidden="false" customHeight="false" outlineLevel="0" collapsed="false">
      <c r="A3" s="47" t="s">
        <v>3</v>
      </c>
      <c r="B3" s="47" t="s">
        <v>4</v>
      </c>
      <c r="C3" s="0"/>
      <c r="D3" s="0"/>
      <c r="E3" s="49" t="s">
        <v>122</v>
      </c>
      <c r="F3" s="0"/>
    </row>
    <row r="4" customFormat="false" ht="12.8" hidden="false" customHeight="false" outlineLevel="0" collapsed="false">
      <c r="A4" s="47" t="s">
        <v>123</v>
      </c>
      <c r="B4" s="47" t="s">
        <v>8</v>
      </c>
      <c r="C4" s="47" t="s">
        <v>9</v>
      </c>
      <c r="D4" s="47" t="s">
        <v>9</v>
      </c>
      <c r="E4" s="49" t="s">
        <v>9</v>
      </c>
      <c r="F4" s="0"/>
    </row>
    <row r="5" customFormat="false" ht="12.8" hidden="false" customHeight="false" outlineLevel="0" collapsed="false">
      <c r="A5" s="47"/>
      <c r="B5" s="47"/>
      <c r="C5" s="0"/>
      <c r="D5" s="0"/>
      <c r="E5" s="0"/>
      <c r="F5" s="0"/>
    </row>
    <row r="6" customFormat="false" ht="12.8" hidden="false" customHeight="false" outlineLevel="0" collapsed="false">
      <c r="A6" s="51" t="n">
        <v>6200</v>
      </c>
      <c r="B6" s="51" t="n">
        <v>6800</v>
      </c>
      <c r="C6" s="51" t="n">
        <f aca="false">+B6-A6</f>
        <v>600</v>
      </c>
      <c r="D6" s="52" t="n">
        <f aca="false">IF(A6=0,NA(),C6/A6)</f>
        <v>0.0967741935483871</v>
      </c>
      <c r="E6" s="58" t="n">
        <f aca="false">C6/C$30</f>
        <v>0.0652173913043478</v>
      </c>
      <c r="F6" s="83" t="s">
        <v>124</v>
      </c>
    </row>
    <row r="7" customFormat="false" ht="12.8" hidden="false" customHeight="false" outlineLevel="0" collapsed="false">
      <c r="A7" s="51" t="n">
        <v>3500</v>
      </c>
      <c r="B7" s="51" t="n">
        <v>3500</v>
      </c>
      <c r="C7" s="51" t="n">
        <f aca="false">+B7-A7</f>
        <v>0</v>
      </c>
      <c r="D7" s="52" t="n">
        <f aca="false">IF(A7=0,NA(),C7/A7)</f>
        <v>0</v>
      </c>
      <c r="E7" s="58" t="n">
        <f aca="false">C7/C$30</f>
        <v>0</v>
      </c>
      <c r="F7" s="83" t="s">
        <v>125</v>
      </c>
    </row>
    <row r="8" customFormat="false" ht="12.8" hidden="false" customHeight="false" outlineLevel="0" collapsed="false">
      <c r="A8" s="51" t="n">
        <v>34000</v>
      </c>
      <c r="B8" s="51" t="n">
        <v>34000</v>
      </c>
      <c r="C8" s="51" t="n">
        <f aca="false">+B8-A8</f>
        <v>0</v>
      </c>
      <c r="D8" s="52" t="n">
        <f aca="false">IF(A8=0,NA(),C8/A8)</f>
        <v>0</v>
      </c>
      <c r="E8" s="58" t="n">
        <f aca="false">C8/C$30</f>
        <v>0</v>
      </c>
      <c r="F8" s="83" t="s">
        <v>126</v>
      </c>
    </row>
    <row r="9" customFormat="false" ht="12.8" hidden="false" customHeight="false" outlineLevel="0" collapsed="false">
      <c r="A9" s="51" t="n">
        <v>6500</v>
      </c>
      <c r="B9" s="51" t="n">
        <v>6500</v>
      </c>
      <c r="C9" s="51" t="n">
        <f aca="false">+B9-A9</f>
        <v>0</v>
      </c>
      <c r="D9" s="52" t="n">
        <f aca="false">IF(A9=0,NA(),C9/A9)</f>
        <v>0</v>
      </c>
      <c r="E9" s="58" t="n">
        <f aca="false">C9/C$30</f>
        <v>0</v>
      </c>
      <c r="F9" s="83" t="s">
        <v>127</v>
      </c>
    </row>
    <row r="10" customFormat="false" ht="12.8" hidden="false" customHeight="false" outlineLevel="0" collapsed="false">
      <c r="A10" s="51" t="n">
        <v>14000</v>
      </c>
      <c r="B10" s="51" t="n">
        <v>16000</v>
      </c>
      <c r="C10" s="51" t="n">
        <f aca="false">+B10-A10</f>
        <v>2000</v>
      </c>
      <c r="D10" s="52" t="n">
        <f aca="false">IF(A10=0,NA(),C10/A10)</f>
        <v>0.142857142857143</v>
      </c>
      <c r="E10" s="84" t="n">
        <f aca="false">C10/C$30</f>
        <v>0.217391304347826</v>
      </c>
      <c r="F10" s="83" t="s">
        <v>128</v>
      </c>
    </row>
    <row r="11" customFormat="false" ht="12.8" hidden="false" customHeight="false" outlineLevel="0" collapsed="false">
      <c r="A11" s="51" t="n">
        <v>220</v>
      </c>
      <c r="B11" s="51" t="n">
        <v>220</v>
      </c>
      <c r="C11" s="51" t="n">
        <f aca="false">+B11-A11</f>
        <v>0</v>
      </c>
      <c r="D11" s="52" t="n">
        <f aca="false">IF(A11=0,NA(),C11/A11)</f>
        <v>0</v>
      </c>
      <c r="E11" s="58" t="n">
        <f aca="false">C11/C$30</f>
        <v>0</v>
      </c>
      <c r="F11" s="83" t="s">
        <v>129</v>
      </c>
    </row>
    <row r="12" customFormat="false" ht="12.8" hidden="false" customHeight="false" outlineLevel="0" collapsed="false">
      <c r="A12" s="51" t="n">
        <v>2500</v>
      </c>
      <c r="B12" s="51" t="n">
        <v>2500</v>
      </c>
      <c r="C12" s="51" t="n">
        <f aca="false">+B12-A12</f>
        <v>0</v>
      </c>
      <c r="D12" s="52" t="n">
        <f aca="false">IF(A12=0,NA(),C12/A12)</f>
        <v>0</v>
      </c>
      <c r="E12" s="58" t="n">
        <f aca="false">C12/C$30</f>
        <v>0</v>
      </c>
      <c r="F12" s="83" t="s">
        <v>130</v>
      </c>
    </row>
    <row r="13" customFormat="false" ht="12.8" hidden="false" customHeight="false" outlineLevel="0" collapsed="false">
      <c r="A13" s="51" t="n">
        <v>2500</v>
      </c>
      <c r="B13" s="51" t="n">
        <v>2800</v>
      </c>
      <c r="C13" s="51" t="n">
        <f aca="false">+B13-A13</f>
        <v>300</v>
      </c>
      <c r="D13" s="52" t="n">
        <f aca="false">IF(A13=0,NA(),C13/A13)</f>
        <v>0.12</v>
      </c>
      <c r="E13" s="58" t="n">
        <f aca="false">C13/C$30</f>
        <v>0.0326086956521739</v>
      </c>
      <c r="F13" s="83" t="s">
        <v>131</v>
      </c>
    </row>
    <row r="14" customFormat="false" ht="12.8" hidden="false" customHeight="false" outlineLevel="0" collapsed="false">
      <c r="A14" s="51" t="n">
        <v>2500</v>
      </c>
      <c r="B14" s="51" t="n">
        <v>2500</v>
      </c>
      <c r="C14" s="51" t="n">
        <f aca="false">+B14-A14</f>
        <v>0</v>
      </c>
      <c r="D14" s="52" t="n">
        <f aca="false">IF(A14=0,NA(),C14/A14)</f>
        <v>0</v>
      </c>
      <c r="E14" s="58" t="n">
        <f aca="false">C14/C$30</f>
        <v>0</v>
      </c>
      <c r="F14" s="83" t="s">
        <v>132</v>
      </c>
    </row>
    <row r="15" customFormat="false" ht="12.8" hidden="false" customHeight="false" outlineLevel="0" collapsed="false">
      <c r="A15" s="51" t="n">
        <v>1500</v>
      </c>
      <c r="B15" s="51" t="n">
        <v>1500</v>
      </c>
      <c r="C15" s="51" t="n">
        <f aca="false">+B15-A15</f>
        <v>0</v>
      </c>
      <c r="D15" s="52" t="n">
        <f aca="false">IF(A15=0,NA(),C15/A15)</f>
        <v>0</v>
      </c>
      <c r="E15" s="58" t="n">
        <f aca="false">C15/C$30</f>
        <v>0</v>
      </c>
      <c r="F15" s="83" t="s">
        <v>133</v>
      </c>
    </row>
    <row r="16" customFormat="false" ht="12.8" hidden="false" customHeight="false" outlineLevel="0" collapsed="false">
      <c r="A16" s="51" t="n">
        <v>2000</v>
      </c>
      <c r="B16" s="51" t="n">
        <v>2000</v>
      </c>
      <c r="C16" s="51" t="n">
        <f aca="false">+B16-A16</f>
        <v>0</v>
      </c>
      <c r="D16" s="52" t="n">
        <f aca="false">IF(A16=0,NA(),C16/A16)</f>
        <v>0</v>
      </c>
      <c r="E16" s="58" t="n">
        <f aca="false">C16/C$30</f>
        <v>0</v>
      </c>
      <c r="F16" s="83" t="s">
        <v>134</v>
      </c>
    </row>
    <row r="17" customFormat="false" ht="12.8" hidden="false" customHeight="false" outlineLevel="0" collapsed="false">
      <c r="A17" s="51" t="n">
        <v>17500</v>
      </c>
      <c r="B17" s="51" t="n">
        <v>18500</v>
      </c>
      <c r="C17" s="51" t="n">
        <f aca="false">+B17-A17</f>
        <v>1000</v>
      </c>
      <c r="D17" s="52" t="n">
        <f aca="false">IF(A17=0,NA(),C17/A17)</f>
        <v>0.0571428571428571</v>
      </c>
      <c r="E17" s="84" t="n">
        <f aca="false">C17/C$30</f>
        <v>0.108695652173913</v>
      </c>
      <c r="F17" s="83" t="s">
        <v>135</v>
      </c>
    </row>
    <row r="18" customFormat="false" ht="12.8" hidden="false" customHeight="false" outlineLevel="0" collapsed="false">
      <c r="A18" s="51" t="n">
        <v>6500</v>
      </c>
      <c r="B18" s="51" t="n">
        <v>6500</v>
      </c>
      <c r="C18" s="51" t="n">
        <f aca="false">+B18-A18</f>
        <v>0</v>
      </c>
      <c r="D18" s="52" t="n">
        <f aca="false">IF(A18=0,NA(),C18/A18)</f>
        <v>0</v>
      </c>
      <c r="E18" s="58" t="n">
        <f aca="false">C18/C$30</f>
        <v>0</v>
      </c>
      <c r="F18" s="83" t="s">
        <v>136</v>
      </c>
    </row>
    <row r="19" customFormat="false" ht="12.8" hidden="false" customHeight="false" outlineLevel="0" collapsed="false">
      <c r="A19" s="51" t="n">
        <v>550</v>
      </c>
      <c r="B19" s="51" t="n">
        <v>550</v>
      </c>
      <c r="C19" s="51" t="n">
        <f aca="false">+B19-A19</f>
        <v>0</v>
      </c>
      <c r="D19" s="52" t="n">
        <f aca="false">IF(A19=0,NA(),C19/A19)</f>
        <v>0</v>
      </c>
      <c r="E19" s="58" t="n">
        <f aca="false">C19/C$30</f>
        <v>0</v>
      </c>
      <c r="F19" s="83" t="s">
        <v>137</v>
      </c>
    </row>
    <row r="20" customFormat="false" ht="12.8" hidden="false" customHeight="false" outlineLevel="0" collapsed="false">
      <c r="A20" s="51" t="n">
        <v>22000</v>
      </c>
      <c r="B20" s="51" t="n">
        <v>22000</v>
      </c>
      <c r="C20" s="51" t="n">
        <f aca="false">+B20-A20</f>
        <v>0</v>
      </c>
      <c r="D20" s="52" t="n">
        <f aca="false">IF(A20=0,NA(),C20/A20)</f>
        <v>0</v>
      </c>
      <c r="E20" s="58" t="n">
        <f aca="false">C20/C$30</f>
        <v>0</v>
      </c>
      <c r="F20" s="83" t="s">
        <v>138</v>
      </c>
    </row>
    <row r="21" customFormat="false" ht="12.8" hidden="false" customHeight="false" outlineLevel="0" collapsed="false">
      <c r="A21" s="51" t="n">
        <v>2500</v>
      </c>
      <c r="B21" s="51" t="n">
        <v>2500</v>
      </c>
      <c r="C21" s="51" t="n">
        <f aca="false">+B21-A21</f>
        <v>0</v>
      </c>
      <c r="D21" s="52" t="n">
        <f aca="false">IF(A21=0,NA(),C21/A21)</f>
        <v>0</v>
      </c>
      <c r="E21" s="58" t="n">
        <f aca="false">C21/C$30</f>
        <v>0</v>
      </c>
      <c r="F21" s="83" t="s">
        <v>139</v>
      </c>
    </row>
    <row r="22" customFormat="false" ht="12.8" hidden="false" customHeight="false" outlineLevel="0" collapsed="false">
      <c r="A22" s="51" t="n">
        <v>4000</v>
      </c>
      <c r="B22" s="51" t="n">
        <v>9000</v>
      </c>
      <c r="C22" s="51" t="n">
        <f aca="false">+B22-A22</f>
        <v>5000</v>
      </c>
      <c r="D22" s="52" t="n">
        <f aca="false">IF(A22=0,NA(),C22/A22)</f>
        <v>1.25</v>
      </c>
      <c r="E22" s="84" t="n">
        <f aca="false">C22/C$30</f>
        <v>0.543478260869565</v>
      </c>
      <c r="F22" s="83" t="s">
        <v>140</v>
      </c>
    </row>
    <row r="23" customFormat="false" ht="12.8" hidden="false" customHeight="false" outlineLevel="0" collapsed="false">
      <c r="A23" s="51" t="n">
        <v>34000</v>
      </c>
      <c r="B23" s="51" t="n">
        <v>34000</v>
      </c>
      <c r="C23" s="51" t="n">
        <f aca="false">+B23-A23</f>
        <v>0</v>
      </c>
      <c r="D23" s="52" t="n">
        <f aca="false">IF(A23=0,NA(),C23/A23)</f>
        <v>0</v>
      </c>
      <c r="E23" s="58" t="n">
        <f aca="false">C23/C$30</f>
        <v>0</v>
      </c>
      <c r="F23" s="83" t="s">
        <v>141</v>
      </c>
    </row>
    <row r="24" customFormat="false" ht="12.8" hidden="false" customHeight="false" outlineLevel="0" collapsed="false">
      <c r="A24" s="51" t="n">
        <v>900</v>
      </c>
      <c r="B24" s="51" t="n">
        <v>900</v>
      </c>
      <c r="C24" s="51" t="n">
        <f aca="false">+B24-A24</f>
        <v>0</v>
      </c>
      <c r="D24" s="52" t="n">
        <f aca="false">IF(A24=0,NA(),C24/A24)</f>
        <v>0</v>
      </c>
      <c r="E24" s="58" t="n">
        <f aca="false">C24/C$30</f>
        <v>0</v>
      </c>
      <c r="F24" s="83" t="s">
        <v>142</v>
      </c>
    </row>
    <row r="25" customFormat="false" ht="12.8" hidden="false" customHeight="false" outlineLevel="0" collapsed="false">
      <c r="A25" s="51" t="n">
        <v>8000</v>
      </c>
      <c r="B25" s="51" t="n">
        <v>8000</v>
      </c>
      <c r="C25" s="51" t="n">
        <f aca="false">+B25-A25</f>
        <v>0</v>
      </c>
      <c r="D25" s="52" t="n">
        <f aca="false">IF(A25=0,NA(),C25/A25)</f>
        <v>0</v>
      </c>
      <c r="E25" s="58" t="n">
        <f aca="false">C25/C$30</f>
        <v>0</v>
      </c>
      <c r="F25" s="83" t="s">
        <v>143</v>
      </c>
    </row>
    <row r="26" customFormat="false" ht="12.8" hidden="false" customHeight="false" outlineLevel="0" collapsed="false">
      <c r="A26" s="51" t="n">
        <v>0</v>
      </c>
      <c r="B26" s="51" t="n">
        <v>0</v>
      </c>
      <c r="C26" s="51" t="n">
        <f aca="false">+B26-A26</f>
        <v>0</v>
      </c>
      <c r="D26" s="52" t="e">
        <f aca="false">IF(A26=0,NA(),C26/A26)</f>
        <v>#N/A</v>
      </c>
      <c r="E26" s="58" t="n">
        <f aca="false">C26/C$30</f>
        <v>0</v>
      </c>
      <c r="F26" s="83" t="s">
        <v>144</v>
      </c>
    </row>
    <row r="27" customFormat="false" ht="12.8" hidden="false" customHeight="false" outlineLevel="0" collapsed="false">
      <c r="A27" s="51" t="n">
        <v>9500</v>
      </c>
      <c r="B27" s="51" t="n">
        <v>9800</v>
      </c>
      <c r="C27" s="51" t="n">
        <f aca="false">+B27-A27</f>
        <v>300</v>
      </c>
      <c r="D27" s="52" t="n">
        <f aca="false">IF(A27=0,NA(),C27/A27)</f>
        <v>0.0315789473684211</v>
      </c>
      <c r="E27" s="58" t="n">
        <f aca="false">C27/C$30</f>
        <v>0.0326086956521739</v>
      </c>
      <c r="F27" s="83" t="s">
        <v>145</v>
      </c>
    </row>
    <row r="28" customFormat="false" ht="12.8" hidden="false" customHeight="false" outlineLevel="0" collapsed="false">
      <c r="A28" s="51" t="n">
        <v>4500</v>
      </c>
      <c r="B28" s="51" t="n">
        <v>4500</v>
      </c>
      <c r="C28" s="51" t="n">
        <f aca="false">+B28-A28</f>
        <v>0</v>
      </c>
      <c r="D28" s="52" t="n">
        <f aca="false">IF(A28=0,NA(),C28/A28)</f>
        <v>0</v>
      </c>
      <c r="E28" s="58" t="n">
        <f aca="false">C28/C$30</f>
        <v>0</v>
      </c>
      <c r="F28" s="83" t="s">
        <v>146</v>
      </c>
    </row>
    <row r="29" customFormat="false" ht="12.8" hidden="false" customHeight="false" outlineLevel="0" collapsed="false">
      <c r="A29" s="0"/>
      <c r="B29" s="0"/>
      <c r="C29" s="0"/>
      <c r="D29" s="0"/>
      <c r="E29" s="0"/>
      <c r="F29" s="83"/>
    </row>
    <row r="30" customFormat="false" ht="12.8" hidden="false" customHeight="false" outlineLevel="0" collapsed="false">
      <c r="A30" s="51" t="n">
        <f aca="false">SUM(A6:A29)</f>
        <v>185370</v>
      </c>
      <c r="B30" s="51" t="n">
        <f aca="false">SUM(B6:B29)</f>
        <v>194570</v>
      </c>
      <c r="C30" s="51" t="n">
        <f aca="false">SUM(C6:C29)</f>
        <v>9200</v>
      </c>
      <c r="D30" s="75" t="n">
        <f aca="false">IF(A30=0,NA(),C30/A30)</f>
        <v>0.0496304687921454</v>
      </c>
      <c r="E30" s="75"/>
      <c r="F30" s="83" t="s">
        <v>147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1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21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50" zoomScaleNormal="150" zoomScalePageLayoutView="100" workbookViewId="0">
      <selection pane="topLeft" activeCell="E3" activeCellId="0" sqref="E3"/>
    </sheetView>
  </sheetViews>
  <sheetFormatPr defaultRowHeight="12.8"/>
  <cols>
    <col collapsed="false" hidden="false" max="3" min="1" style="51" width="9.62755102040816"/>
    <col collapsed="false" hidden="false" max="4" min="4" style="0" width="8.70408163265306"/>
    <col collapsed="false" hidden="false" max="5" min="5" style="0" width="11.5204081632653"/>
    <col collapsed="false" hidden="false" max="6" min="6" style="82" width="11.5204081632653"/>
    <col collapsed="false" hidden="false" max="1025" min="7" style="0" width="11.5204081632653"/>
  </cols>
  <sheetData>
    <row r="1" customFormat="false" ht="18.55" hidden="false" customHeight="false" outlineLevel="0" collapsed="false">
      <c r="A1" s="64" t="s">
        <v>148</v>
      </c>
      <c r="B1" s="0"/>
      <c r="C1" s="0"/>
      <c r="F1" s="0"/>
    </row>
    <row r="2" customFormat="false" ht="12.8" hidden="false" customHeight="false" outlineLevel="0" collapsed="false">
      <c r="A2" s="0"/>
      <c r="B2" s="0"/>
      <c r="C2" s="0"/>
      <c r="E2" s="49"/>
      <c r="F2" s="0"/>
    </row>
    <row r="3" customFormat="false" ht="12.8" hidden="false" customHeight="false" outlineLevel="0" collapsed="false">
      <c r="A3" s="47" t="s">
        <v>3</v>
      </c>
      <c r="B3" s="47" t="s">
        <v>4</v>
      </c>
      <c r="C3" s="0"/>
      <c r="E3" s="49" t="s">
        <v>122</v>
      </c>
      <c r="F3" s="0"/>
    </row>
    <row r="4" customFormat="false" ht="12.8" hidden="false" customHeight="false" outlineLevel="0" collapsed="false">
      <c r="A4" s="47" t="s">
        <v>123</v>
      </c>
      <c r="B4" s="47" t="s">
        <v>8</v>
      </c>
      <c r="C4" s="47" t="s">
        <v>9</v>
      </c>
      <c r="D4" s="47" t="s">
        <v>9</v>
      </c>
      <c r="E4" s="49" t="s">
        <v>9</v>
      </c>
      <c r="F4" s="0"/>
    </row>
    <row r="5" customFormat="false" ht="12.8" hidden="false" customHeight="false" outlineLevel="0" collapsed="false">
      <c r="A5" s="0"/>
      <c r="B5" s="0"/>
      <c r="C5" s="0"/>
      <c r="F5" s="0"/>
    </row>
    <row r="6" customFormat="false" ht="12.8" hidden="false" customHeight="false" outlineLevel="0" collapsed="false">
      <c r="A6" s="51" t="n">
        <v>1500</v>
      </c>
      <c r="B6" s="51" t="n">
        <v>1500</v>
      </c>
      <c r="C6" s="51" t="n">
        <f aca="false">+B6-A6</f>
        <v>0</v>
      </c>
      <c r="D6" s="52" t="n">
        <f aca="false">IF(A6=0,NA(),C6/A6)</f>
        <v>0</v>
      </c>
      <c r="E6" s="58" t="n">
        <f aca="false">C6/C$21</f>
        <v>0</v>
      </c>
      <c r="F6" s="83" t="s">
        <v>126</v>
      </c>
    </row>
    <row r="7" customFormat="false" ht="12.8" hidden="false" customHeight="false" outlineLevel="0" collapsed="false">
      <c r="A7" s="51" t="n">
        <v>700</v>
      </c>
      <c r="B7" s="51" t="n">
        <v>700</v>
      </c>
      <c r="C7" s="51" t="n">
        <f aca="false">+B7-A7</f>
        <v>0</v>
      </c>
      <c r="D7" s="52" t="n">
        <f aca="false">IF(A7=0,NA(),C7/A7)</f>
        <v>0</v>
      </c>
      <c r="E7" s="58" t="n">
        <f aca="false">C7/C$21</f>
        <v>0</v>
      </c>
      <c r="F7" s="83" t="s">
        <v>128</v>
      </c>
    </row>
    <row r="8" customFormat="false" ht="12.8" hidden="false" customHeight="false" outlineLevel="0" collapsed="false">
      <c r="A8" s="51" t="n">
        <v>18000</v>
      </c>
      <c r="B8" s="51" t="n">
        <v>18000</v>
      </c>
      <c r="C8" s="51" t="n">
        <f aca="false">+B8-A8</f>
        <v>0</v>
      </c>
      <c r="D8" s="52" t="n">
        <f aca="false">IF(A8=0,NA(),C8/A8)</f>
        <v>0</v>
      </c>
      <c r="E8" s="58" t="n">
        <f aca="false">C8/C$21</f>
        <v>0</v>
      </c>
      <c r="F8" s="83" t="s">
        <v>129</v>
      </c>
    </row>
    <row r="9" customFormat="false" ht="12.8" hidden="false" customHeight="false" outlineLevel="0" collapsed="false">
      <c r="A9" s="51" t="n">
        <v>0</v>
      </c>
      <c r="B9" s="51" t="n">
        <v>0</v>
      </c>
      <c r="C9" s="51" t="n">
        <f aca="false">+B9-A9</f>
        <v>0</v>
      </c>
      <c r="D9" s="52" t="inlineStr">
        <f aca="false">IF(A9=0,NA(),C9/A9)</f>
        <is>
          <t/>
        </is>
      </c>
      <c r="E9" s="58" t="n">
        <f aca="false">C9/C$21</f>
        <v>0</v>
      </c>
      <c r="F9" s="83" t="s">
        <v>138</v>
      </c>
    </row>
    <row r="10" customFormat="false" ht="12.8" hidden="false" customHeight="false" outlineLevel="0" collapsed="false">
      <c r="A10" s="51" t="n">
        <v>2500</v>
      </c>
      <c r="B10" s="51" t="n">
        <v>3500</v>
      </c>
      <c r="C10" s="51" t="n">
        <f aca="false">+B10-A10</f>
        <v>1000</v>
      </c>
      <c r="D10" s="52" t="n">
        <f aca="false">IF(A10=0,NA(),C10/A10)</f>
        <v>0.4</v>
      </c>
      <c r="E10" s="58" t="n">
        <f aca="false">C10/C$21</f>
        <v>0.0606060606060606</v>
      </c>
      <c r="F10" s="83" t="s">
        <v>149</v>
      </c>
    </row>
    <row r="11" customFormat="false" ht="12.8" hidden="false" customHeight="false" outlineLevel="0" collapsed="false">
      <c r="A11" s="51" t="n">
        <v>13000</v>
      </c>
      <c r="B11" s="51" t="n">
        <v>15000</v>
      </c>
      <c r="C11" s="51" t="n">
        <f aca="false">+B11-A11</f>
        <v>2000</v>
      </c>
      <c r="D11" s="52" t="n">
        <f aca="false">IF(A11=0,NA(),C11/A11)</f>
        <v>0.153846153846154</v>
      </c>
      <c r="E11" s="84" t="n">
        <f aca="false">C11/C$21</f>
        <v>0.121212121212121</v>
      </c>
      <c r="F11" s="83" t="s">
        <v>150</v>
      </c>
    </row>
    <row r="12" customFormat="false" ht="12.8" hidden="false" customHeight="false" outlineLevel="0" collapsed="false">
      <c r="A12" s="51" t="n">
        <v>500</v>
      </c>
      <c r="B12" s="51" t="n">
        <v>500</v>
      </c>
      <c r="C12" s="51" t="n">
        <f aca="false">+B12-A12</f>
        <v>0</v>
      </c>
      <c r="D12" s="52" t="n">
        <f aca="false">IF(A12=0,NA(),C12/A12)</f>
        <v>0</v>
      </c>
      <c r="E12" s="58" t="n">
        <f aca="false">C12/C$21</f>
        <v>0</v>
      </c>
      <c r="F12" s="83" t="s">
        <v>151</v>
      </c>
    </row>
    <row r="13" customFormat="false" ht="12.8" hidden="false" customHeight="false" outlineLevel="0" collapsed="false">
      <c r="A13" s="51" t="n">
        <v>10000</v>
      </c>
      <c r="B13" s="51" t="n">
        <v>15000</v>
      </c>
      <c r="C13" s="51" t="n">
        <f aca="false">+B13-A13</f>
        <v>5000</v>
      </c>
      <c r="D13" s="52" t="n">
        <f aca="false">IF(A13=0,NA(),C13/A13)</f>
        <v>0.5</v>
      </c>
      <c r="E13" s="84" t="n">
        <f aca="false">C13/C$21</f>
        <v>0.303030303030303</v>
      </c>
      <c r="F13" s="83" t="s">
        <v>152</v>
      </c>
    </row>
    <row r="14" customFormat="false" ht="12.8" hidden="false" customHeight="false" outlineLevel="0" collapsed="false">
      <c r="A14" s="51" t="n">
        <v>4000</v>
      </c>
      <c r="B14" s="51" t="n">
        <v>4000</v>
      </c>
      <c r="C14" s="51" t="n">
        <f aca="false">+B14-A14</f>
        <v>0</v>
      </c>
      <c r="D14" s="52" t="n">
        <f aca="false">IF(A14=0,NA(),C14/A14)</f>
        <v>0</v>
      </c>
      <c r="E14" s="58" t="n">
        <f aca="false">C14/C$21</f>
        <v>0</v>
      </c>
      <c r="F14" s="83" t="s">
        <v>153</v>
      </c>
    </row>
    <row r="15" customFormat="false" ht="12.8" hidden="false" customHeight="false" outlineLevel="0" collapsed="false">
      <c r="A15" s="51" t="n">
        <v>5000</v>
      </c>
      <c r="B15" s="51" t="n">
        <v>10000</v>
      </c>
      <c r="C15" s="51" t="n">
        <f aca="false">+B15-A15</f>
        <v>5000</v>
      </c>
      <c r="D15" s="52" t="n">
        <f aca="false">IF(A15=0,NA(),C15/A15)</f>
        <v>1</v>
      </c>
      <c r="E15" s="84" t="n">
        <f aca="false">C15/C$21</f>
        <v>0.303030303030303</v>
      </c>
      <c r="F15" s="83" t="s">
        <v>154</v>
      </c>
    </row>
    <row r="16" customFormat="false" ht="12.8" hidden="false" customHeight="false" outlineLevel="0" collapsed="false">
      <c r="A16" s="51" t="n">
        <v>2000</v>
      </c>
      <c r="B16" s="51" t="n">
        <v>2000</v>
      </c>
      <c r="C16" s="51" t="n">
        <f aca="false">+B16-A16</f>
        <v>0</v>
      </c>
      <c r="D16" s="52" t="n">
        <f aca="false">IF(A16=0,NA(),C16/A16)</f>
        <v>0</v>
      </c>
      <c r="E16" s="58" t="n">
        <f aca="false">C16/C$21</f>
        <v>0</v>
      </c>
      <c r="F16" s="83" t="s">
        <v>155</v>
      </c>
    </row>
    <row r="17" customFormat="false" ht="12.8" hidden="false" customHeight="false" outlineLevel="0" collapsed="false">
      <c r="A17" s="51" t="n">
        <v>1000</v>
      </c>
      <c r="B17" s="51" t="n">
        <v>1000</v>
      </c>
      <c r="C17" s="51" t="n">
        <f aca="false">+B17-A17</f>
        <v>0</v>
      </c>
      <c r="D17" s="52" t="n">
        <f aca="false">IF(A17=0,NA(),C17/A17)</f>
        <v>0</v>
      </c>
      <c r="E17" s="58" t="n">
        <f aca="false">C17/C$21</f>
        <v>0</v>
      </c>
      <c r="F17" s="83" t="s">
        <v>156</v>
      </c>
    </row>
    <row r="18" customFormat="false" ht="12.8" hidden="false" customHeight="false" outlineLevel="0" collapsed="false">
      <c r="A18" s="51" t="n">
        <v>1000</v>
      </c>
      <c r="B18" s="51" t="n">
        <v>1000</v>
      </c>
      <c r="C18" s="51" t="n">
        <f aca="false">+B18-A18</f>
        <v>0</v>
      </c>
      <c r="D18" s="52" t="n">
        <f aca="false">IF(A18=0,NA(),C18/A18)</f>
        <v>0</v>
      </c>
      <c r="E18" s="58" t="n">
        <f aca="false">C18/C$21</f>
        <v>0</v>
      </c>
      <c r="F18" s="83" t="s">
        <v>157</v>
      </c>
    </row>
    <row r="19" customFormat="false" ht="12.8" hidden="false" customHeight="false" outlineLevel="0" collapsed="false">
      <c r="A19" s="51" t="n">
        <v>8500</v>
      </c>
      <c r="B19" s="51" t="n">
        <v>12000</v>
      </c>
      <c r="C19" s="51" t="n">
        <f aca="false">+B19-A19</f>
        <v>3500</v>
      </c>
      <c r="D19" s="52" t="n">
        <f aca="false">IF(A19=0,NA(),C19/A19)</f>
        <v>0.411764705882353</v>
      </c>
      <c r="E19" s="84" t="n">
        <f aca="false">C19/C$21</f>
        <v>0.212121212121212</v>
      </c>
      <c r="F19" s="83" t="s">
        <v>146</v>
      </c>
    </row>
    <row r="20" customFormat="false" ht="12.8" hidden="false" customHeight="false" outlineLevel="0" collapsed="false">
      <c r="A20" s="0"/>
      <c r="B20" s="0"/>
      <c r="C20" s="0"/>
      <c r="F20" s="83"/>
    </row>
    <row r="21" customFormat="false" ht="12.8" hidden="false" customHeight="false" outlineLevel="0" collapsed="false">
      <c r="A21" s="51" t="n">
        <f aca="false">SUM(A6:A20)</f>
        <v>67700</v>
      </c>
      <c r="B21" s="51" t="n">
        <f aca="false">SUM(B6:B20)</f>
        <v>84200</v>
      </c>
      <c r="C21" s="51" t="n">
        <f aca="false">SUM(C6:C20)</f>
        <v>16500</v>
      </c>
      <c r="D21" s="75" t="n">
        <f aca="false">IF(A21=0,NA(),C21/A21)</f>
        <v>0.243722304283604</v>
      </c>
      <c r="E21" s="75"/>
      <c r="F21" s="83" t="s">
        <v>158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1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28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50" zoomScaleNormal="150" zoomScalePageLayoutView="100" workbookViewId="0">
      <selection pane="topLeft" activeCell="E3" activeCellId="0" sqref="E3"/>
    </sheetView>
  </sheetViews>
  <sheetFormatPr defaultRowHeight="12.8"/>
  <cols>
    <col collapsed="false" hidden="false" max="3" min="1" style="51" width="9.62755102040816"/>
    <col collapsed="false" hidden="false" max="4" min="4" style="0" width="8.70408163265306"/>
    <col collapsed="false" hidden="false" max="5" min="5" style="0" width="11.5204081632653"/>
    <col collapsed="false" hidden="false" max="6" min="6" style="82" width="11.5204081632653"/>
    <col collapsed="false" hidden="false" max="1025" min="7" style="0" width="11.5204081632653"/>
  </cols>
  <sheetData>
    <row r="1" customFormat="false" ht="18.55" hidden="false" customHeight="false" outlineLevel="0" collapsed="false">
      <c r="A1" s="64" t="s">
        <v>159</v>
      </c>
      <c r="B1" s="0"/>
      <c r="C1" s="0"/>
      <c r="F1" s="0"/>
    </row>
    <row r="2" customFormat="false" ht="12.8" hidden="false" customHeight="false" outlineLevel="0" collapsed="false">
      <c r="A2" s="0"/>
      <c r="B2" s="0"/>
      <c r="C2" s="0"/>
      <c r="F2" s="0"/>
    </row>
    <row r="3" customFormat="false" ht="12.8" hidden="false" customHeight="false" outlineLevel="0" collapsed="false">
      <c r="A3" s="47" t="s">
        <v>3</v>
      </c>
      <c r="B3" s="47" t="s">
        <v>4</v>
      </c>
      <c r="C3" s="0"/>
      <c r="E3" s="49" t="s">
        <v>122</v>
      </c>
      <c r="F3" s="0"/>
    </row>
    <row r="4" customFormat="false" ht="12.8" hidden="false" customHeight="false" outlineLevel="0" collapsed="false">
      <c r="A4" s="47" t="s">
        <v>123</v>
      </c>
      <c r="B4" s="47" t="s">
        <v>8</v>
      </c>
      <c r="C4" s="47" t="s">
        <v>9</v>
      </c>
      <c r="D4" s="47" t="s">
        <v>9</v>
      </c>
      <c r="E4" s="49" t="s">
        <v>9</v>
      </c>
      <c r="F4" s="0"/>
    </row>
    <row r="5" customFormat="false" ht="12.8" hidden="false" customHeight="false" outlineLevel="0" collapsed="false">
      <c r="A5" s="0"/>
      <c r="B5" s="0"/>
      <c r="C5" s="0"/>
      <c r="F5" s="0"/>
    </row>
    <row r="6" customFormat="false" ht="12.8" hidden="false" customHeight="false" outlineLevel="0" collapsed="false">
      <c r="A6" s="51" t="n">
        <v>0</v>
      </c>
      <c r="B6" s="51" t="n">
        <v>1000</v>
      </c>
      <c r="C6" s="51" t="n">
        <f aca="false">+B6-A6</f>
        <v>1000</v>
      </c>
      <c r="D6" s="75" t="e">
        <f aca="false">IF(A6=0,NA(),C6/A6)</f>
        <v>#N/A</v>
      </c>
      <c r="E6" s="58" t="n">
        <f aca="false">+C6/C$28</f>
        <v>0.0383877159309021</v>
      </c>
      <c r="F6" s="83" t="s">
        <v>124</v>
      </c>
    </row>
    <row r="7" customFormat="false" ht="12.8" hidden="false" customHeight="false" outlineLevel="0" collapsed="false">
      <c r="A7" s="51" t="n">
        <v>1000</v>
      </c>
      <c r="B7" s="51" t="n">
        <v>1200</v>
      </c>
      <c r="C7" s="51" t="n">
        <f aca="false">+B7-A7</f>
        <v>200</v>
      </c>
      <c r="D7" s="75" t="n">
        <f aca="false">IF(A7=0,NA(),C7/A7)</f>
        <v>0.2</v>
      </c>
      <c r="E7" s="58" t="n">
        <f aca="false">+C7/C$28</f>
        <v>0.00767754318618042</v>
      </c>
      <c r="F7" s="83" t="s">
        <v>125</v>
      </c>
    </row>
    <row r="8" customFormat="false" ht="12.8" hidden="false" customHeight="false" outlineLevel="0" collapsed="false">
      <c r="A8" s="51" t="n">
        <v>5000</v>
      </c>
      <c r="B8" s="51" t="n">
        <v>6000</v>
      </c>
      <c r="C8" s="51" t="n">
        <f aca="false">+B8-A8</f>
        <v>1000</v>
      </c>
      <c r="D8" s="75" t="n">
        <f aca="false">IF(A8=0,NA(),C8/A8)</f>
        <v>0.2</v>
      </c>
      <c r="E8" s="58" t="n">
        <f aca="false">+C8/C$28</f>
        <v>0.0383877159309021</v>
      </c>
      <c r="F8" s="83" t="s">
        <v>126</v>
      </c>
    </row>
    <row r="9" customFormat="false" ht="12.8" hidden="false" customHeight="false" outlineLevel="0" collapsed="false">
      <c r="A9" s="51" t="n">
        <v>450</v>
      </c>
      <c r="B9" s="51" t="n">
        <v>600</v>
      </c>
      <c r="C9" s="51" t="n">
        <f aca="false">+B9-A9</f>
        <v>150</v>
      </c>
      <c r="D9" s="75" t="n">
        <f aca="false">IF(A9=0,NA(),C9/A9)</f>
        <v>0.333333333333333</v>
      </c>
      <c r="E9" s="58" t="n">
        <f aca="false">+C9/C$28</f>
        <v>0.00575815738963532</v>
      </c>
      <c r="F9" s="83" t="s">
        <v>160</v>
      </c>
    </row>
    <row r="10" customFormat="false" ht="12.8" hidden="false" customHeight="false" outlineLevel="0" collapsed="false">
      <c r="A10" s="51" t="n">
        <v>4000</v>
      </c>
      <c r="B10" s="51" t="n">
        <v>6000</v>
      </c>
      <c r="C10" s="51" t="n">
        <f aca="false">+B10-A10</f>
        <v>2000</v>
      </c>
      <c r="D10" s="75" t="n">
        <f aca="false">IF(A10=0,NA(),C10/A10)</f>
        <v>0.5</v>
      </c>
      <c r="E10" s="58" t="n">
        <f aca="false">+C10/C$28</f>
        <v>0.0767754318618042</v>
      </c>
      <c r="F10" s="83" t="s">
        <v>161</v>
      </c>
    </row>
    <row r="11" customFormat="false" ht="12.8" hidden="false" customHeight="false" outlineLevel="0" collapsed="false">
      <c r="A11" s="51" t="n">
        <v>0</v>
      </c>
      <c r="B11" s="51" t="n">
        <v>0</v>
      </c>
      <c r="C11" s="51" t="n">
        <f aca="false">+B11-A11</f>
        <v>0</v>
      </c>
      <c r="D11" s="75" t="inlineStr">
        <f aca="false">IF(A11=0,NA(),C11/A11)</f>
        <is>
          <t/>
        </is>
      </c>
      <c r="E11" s="58" t="n">
        <f aca="false">+C11/C$28</f>
        <v>0</v>
      </c>
      <c r="F11" s="83" t="s">
        <v>127</v>
      </c>
    </row>
    <row r="12" customFormat="false" ht="12.8" hidden="false" customHeight="false" outlineLevel="0" collapsed="false">
      <c r="A12" s="51" t="n">
        <v>1100</v>
      </c>
      <c r="B12" s="51" t="n">
        <v>1700</v>
      </c>
      <c r="C12" s="51" t="n">
        <f aca="false">+B12-A12</f>
        <v>600</v>
      </c>
      <c r="D12" s="75" t="n">
        <f aca="false">IF(A12=0,NA(),C12/A12)</f>
        <v>0.545454545454545</v>
      </c>
      <c r="E12" s="58" t="n">
        <f aca="false">+C12/C$28</f>
        <v>0.0230326295585413</v>
      </c>
      <c r="F12" s="83" t="s">
        <v>128</v>
      </c>
    </row>
    <row r="13" customFormat="false" ht="12.8" hidden="false" customHeight="false" outlineLevel="0" collapsed="false">
      <c r="A13" s="51" t="n">
        <v>70000</v>
      </c>
      <c r="B13" s="51" t="n">
        <v>75000</v>
      </c>
      <c r="C13" s="51" t="n">
        <f aca="false">+B13-A13</f>
        <v>5000</v>
      </c>
      <c r="D13" s="75" t="n">
        <f aca="false">IF(A13=0,NA(),C13/A13)</f>
        <v>0.0714285714285714</v>
      </c>
      <c r="E13" s="85" t="n">
        <f aca="false">+C13/C$28</f>
        <v>0.191938579654511</v>
      </c>
      <c r="F13" s="86" t="s">
        <v>129</v>
      </c>
    </row>
    <row r="14" customFormat="false" ht="12.8" hidden="false" customHeight="false" outlineLevel="0" collapsed="false">
      <c r="A14" s="51" t="n">
        <v>10000</v>
      </c>
      <c r="B14" s="51" t="n">
        <v>20000</v>
      </c>
      <c r="C14" s="51" t="n">
        <f aca="false">+B14-A14</f>
        <v>10000</v>
      </c>
      <c r="D14" s="75" t="n">
        <f aca="false">IF(A14=0,NA(),C14/A14)</f>
        <v>1</v>
      </c>
      <c r="E14" s="85" t="n">
        <f aca="false">+C14/C$28</f>
        <v>0.383877159309021</v>
      </c>
      <c r="F14" s="86" t="s">
        <v>162</v>
      </c>
    </row>
    <row r="15" customFormat="false" ht="12.8" hidden="false" customHeight="false" outlineLevel="0" collapsed="false">
      <c r="A15" s="51" t="n">
        <v>0</v>
      </c>
      <c r="B15" s="51" t="n">
        <v>0</v>
      </c>
      <c r="C15" s="51" t="n">
        <f aca="false">+B15-A15</f>
        <v>0</v>
      </c>
      <c r="D15" s="75" t="inlineStr">
        <f aca="false">IF(A15=0,NA(),C15/A15)</f>
        <is>
          <t/>
        </is>
      </c>
      <c r="E15" s="58" t="n">
        <f aca="false">+C15/C$28</f>
        <v>0</v>
      </c>
      <c r="F15" s="83" t="s">
        <v>136</v>
      </c>
    </row>
    <row r="16" customFormat="false" ht="12.8" hidden="false" customHeight="false" outlineLevel="0" collapsed="false">
      <c r="A16" s="51" t="n">
        <v>0</v>
      </c>
      <c r="B16" s="51" t="n">
        <v>0</v>
      </c>
      <c r="C16" s="51" t="n">
        <f aca="false">+B16-A16</f>
        <v>0</v>
      </c>
      <c r="D16" s="75" t="inlineStr">
        <f aca="false">IF(A16=0,NA(),C16/A16)</f>
        <is>
          <t/>
        </is>
      </c>
      <c r="E16" s="58" t="n">
        <f aca="false">+C16/C$28</f>
        <v>0</v>
      </c>
      <c r="F16" s="83" t="s">
        <v>137</v>
      </c>
    </row>
    <row r="17" customFormat="false" ht="12.8" hidden="false" customHeight="false" outlineLevel="0" collapsed="false">
      <c r="A17" s="51" t="n">
        <v>45000</v>
      </c>
      <c r="B17" s="51" t="n">
        <v>45000</v>
      </c>
      <c r="C17" s="51" t="n">
        <f aca="false">+B17-A17</f>
        <v>0</v>
      </c>
      <c r="D17" s="75" t="n">
        <f aca="false">IF(A17=0,NA(),C17/A17)</f>
        <v>0</v>
      </c>
      <c r="E17" s="58" t="n">
        <f aca="false">+C17/C$28</f>
        <v>0</v>
      </c>
      <c r="F17" s="83" t="s">
        <v>138</v>
      </c>
    </row>
    <row r="18" customFormat="false" ht="12.8" hidden="false" customHeight="false" outlineLevel="0" collapsed="false">
      <c r="A18" s="51" t="n">
        <v>15000</v>
      </c>
      <c r="B18" s="51" t="n">
        <v>15000</v>
      </c>
      <c r="C18" s="51" t="n">
        <f aca="false">+B18-A18</f>
        <v>0</v>
      </c>
      <c r="D18" s="75" t="n">
        <f aca="false">IF(A18=0,NA(),C18/A18)</f>
        <v>0</v>
      </c>
      <c r="E18" s="58" t="n">
        <f aca="false">+C18/C$28</f>
        <v>0</v>
      </c>
      <c r="F18" s="83" t="s">
        <v>139</v>
      </c>
    </row>
    <row r="19" customFormat="false" ht="12.8" hidden="false" customHeight="false" outlineLevel="0" collapsed="false">
      <c r="A19" s="51" t="n">
        <v>12000</v>
      </c>
      <c r="B19" s="51" t="n">
        <v>12000</v>
      </c>
      <c r="C19" s="51" t="n">
        <f aca="false">+B19-A19</f>
        <v>0</v>
      </c>
      <c r="D19" s="75" t="n">
        <f aca="false">IF(A19=0,NA(),C19/A19)</f>
        <v>0</v>
      </c>
      <c r="E19" s="58" t="n">
        <f aca="false">+C19/C$28</f>
        <v>0</v>
      </c>
      <c r="F19" s="83" t="s">
        <v>140</v>
      </c>
    </row>
    <row r="20" customFormat="false" ht="12.8" hidden="false" customHeight="false" outlineLevel="0" collapsed="false">
      <c r="A20" s="51" t="n">
        <v>2700</v>
      </c>
      <c r="B20" s="51" t="n">
        <v>5000</v>
      </c>
      <c r="C20" s="51" t="n">
        <f aca="false">+B20-A20</f>
        <v>2300</v>
      </c>
      <c r="D20" s="75" t="n">
        <f aca="false">IF(A20=0,NA(),C20/A20)</f>
        <v>0.851851851851852</v>
      </c>
      <c r="E20" s="58" t="n">
        <f aca="false">+C20/C$28</f>
        <v>0.0882917466410749</v>
      </c>
      <c r="F20" s="83" t="s">
        <v>141</v>
      </c>
    </row>
    <row r="21" customFormat="false" ht="12.8" hidden="false" customHeight="false" outlineLevel="0" collapsed="false">
      <c r="A21" s="51" t="n">
        <v>300</v>
      </c>
      <c r="B21" s="51" t="n">
        <v>400</v>
      </c>
      <c r="C21" s="51" t="n">
        <f aca="false">+B21-A21</f>
        <v>100</v>
      </c>
      <c r="D21" s="75" t="n">
        <f aca="false">IF(A21=0,NA(),C21/A21)</f>
        <v>0.333333333333333</v>
      </c>
      <c r="E21" s="58" t="n">
        <f aca="false">+C21/C$28</f>
        <v>0.00383877159309021</v>
      </c>
      <c r="F21" s="83" t="s">
        <v>142</v>
      </c>
    </row>
    <row r="22" customFormat="false" ht="12.8" hidden="false" customHeight="false" outlineLevel="0" collapsed="false">
      <c r="A22" s="51" t="n">
        <v>3000</v>
      </c>
      <c r="B22" s="51" t="n">
        <v>3000</v>
      </c>
      <c r="C22" s="51" t="n">
        <f aca="false">+B22-A22</f>
        <v>0</v>
      </c>
      <c r="D22" s="75" t="n">
        <f aca="false">IF(A22=0,NA(),C22/A22)</f>
        <v>0</v>
      </c>
      <c r="E22" s="58" t="n">
        <f aca="false">+C22/C$28</f>
        <v>0</v>
      </c>
      <c r="F22" s="83" t="s">
        <v>143</v>
      </c>
    </row>
    <row r="23" customFormat="false" ht="12.8" hidden="false" customHeight="false" outlineLevel="0" collapsed="false">
      <c r="A23" s="51" t="n">
        <v>3000</v>
      </c>
      <c r="B23" s="51" t="n">
        <v>3000</v>
      </c>
      <c r="C23" s="51" t="n">
        <f aca="false">+B23-A23</f>
        <v>0</v>
      </c>
      <c r="D23" s="75" t="n">
        <f aca="false">IF(A23=0,NA(),C23/A23)</f>
        <v>0</v>
      </c>
      <c r="E23" s="58" t="n">
        <f aca="false">+C23/C$28</f>
        <v>0</v>
      </c>
      <c r="F23" s="83" t="s">
        <v>163</v>
      </c>
    </row>
    <row r="24" customFormat="false" ht="12.8" hidden="false" customHeight="false" outlineLevel="0" collapsed="false">
      <c r="A24" s="51" t="n">
        <v>3000</v>
      </c>
      <c r="B24" s="51" t="n">
        <v>3000</v>
      </c>
      <c r="C24" s="51" t="n">
        <f aca="false">+B24-A24</f>
        <v>0</v>
      </c>
      <c r="D24" s="75" t="n">
        <f aca="false">IF(A24=0,NA(),C24/A24)</f>
        <v>0</v>
      </c>
      <c r="E24" s="58" t="n">
        <f aca="false">+C24/C$28</f>
        <v>0</v>
      </c>
      <c r="F24" s="83" t="s">
        <v>164</v>
      </c>
    </row>
    <row r="25" customFormat="false" ht="12.8" hidden="false" customHeight="false" outlineLevel="0" collapsed="false">
      <c r="A25" s="51" t="n">
        <v>15500</v>
      </c>
      <c r="B25" s="51" t="n">
        <v>18000</v>
      </c>
      <c r="C25" s="51" t="n">
        <f aca="false">+B25-A25</f>
        <v>2500</v>
      </c>
      <c r="D25" s="75" t="n">
        <f aca="false">IF(A25=0,NA(),C25/A25)</f>
        <v>0.161290322580645</v>
      </c>
      <c r="E25" s="58" t="n">
        <f aca="false">+C25/C$28</f>
        <v>0.0959692898272553</v>
      </c>
      <c r="F25" s="83" t="s">
        <v>145</v>
      </c>
    </row>
    <row r="26" customFormat="false" ht="12.8" hidden="false" customHeight="false" outlineLevel="0" collapsed="false">
      <c r="A26" s="51" t="n">
        <v>9000</v>
      </c>
      <c r="B26" s="51" t="n">
        <v>10200</v>
      </c>
      <c r="C26" s="51" t="n">
        <f aca="false">+B26-A26</f>
        <v>1200</v>
      </c>
      <c r="D26" s="75" t="n">
        <f aca="false">IF(A26=0,NA(),C26/A26)</f>
        <v>0.133333333333333</v>
      </c>
      <c r="E26" s="58" t="n">
        <f aca="false">+C26/C$28</f>
        <v>0.0460652591170825</v>
      </c>
      <c r="F26" s="83" t="s">
        <v>146</v>
      </c>
    </row>
    <row r="27" customFormat="false" ht="12.8" hidden="false" customHeight="false" outlineLevel="0" collapsed="false">
      <c r="A27" s="0"/>
      <c r="B27" s="0"/>
      <c r="C27" s="0"/>
      <c r="D27" s="75"/>
      <c r="E27" s="75"/>
      <c r="F27" s="86"/>
    </row>
    <row r="28" customFormat="false" ht="12.8" hidden="false" customHeight="false" outlineLevel="0" collapsed="false">
      <c r="A28" s="51" t="n">
        <f aca="false">SUM(A6:A27)</f>
        <v>200050</v>
      </c>
      <c r="B28" s="51" t="n">
        <f aca="false">SUM(B6:B27)</f>
        <v>226100</v>
      </c>
      <c r="C28" s="51" t="n">
        <f aca="false">+B28-A28</f>
        <v>26050</v>
      </c>
      <c r="D28" s="75" t="n">
        <f aca="false">IF(A28=0,NA(),C28/A28)</f>
        <v>0.13021744563859</v>
      </c>
      <c r="E28" s="75"/>
      <c r="F28" s="83" t="s">
        <v>165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1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295464</TotalTime>
  <Application>LibreOffice/4.2.8.2$Linux_X86_64 LibreOffice_project/420m0$Build-2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2016-04-11T20:23:47Z</dcterms:created>
  <dc:creator>Daniel Convissor</dc:creator>
  <dc:language>en-US</dc:language>
  <cp:lastModifiedBy>Daniel Convissor</cp:lastModifiedBy>
  <dcterms:modified xsi:type="dcterms:W3CDTF">2016-04-19T19:44:00Z</dcterms:modified>
  <cp:revision>298</cp:revision>
</cp:coreProperties>
</file>